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880" windowHeight="9960"/>
  </bookViews>
  <sheets>
    <sheet name="1722A Pro Video Packetization" sheetId="2" r:id="rId1"/>
  </sheets>
  <definedNames>
    <definedName name="SampleRate_kHz">#REF!</definedName>
  </definedNames>
  <calcPr calcId="144525"/>
</workbook>
</file>

<file path=xl/calcChain.xml><?xml version="1.0" encoding="utf-8"?>
<calcChain xmlns="http://schemas.openxmlformats.org/spreadsheetml/2006/main">
  <c r="R34" i="2" l="1"/>
  <c r="S34" i="2" s="1"/>
  <c r="T34" i="2" s="1"/>
  <c r="R33" i="2"/>
  <c r="S33" i="2" s="1"/>
  <c r="T33" i="2" s="1"/>
  <c r="R32" i="2"/>
  <c r="S32" i="2" s="1"/>
  <c r="T32" i="2" s="1"/>
  <c r="S31" i="2"/>
  <c r="T31" i="2" s="1"/>
  <c r="R31" i="2"/>
  <c r="R30" i="2"/>
  <c r="S30" i="2" s="1"/>
  <c r="T30" i="2" s="1"/>
  <c r="R29" i="2"/>
  <c r="S29" i="2" s="1"/>
  <c r="T29" i="2" s="1"/>
  <c r="R28" i="2"/>
  <c r="S28" i="2" s="1"/>
  <c r="T28" i="2" s="1"/>
  <c r="S27" i="2"/>
  <c r="T27" i="2" s="1"/>
  <c r="R27" i="2"/>
  <c r="R26" i="2"/>
  <c r="S26" i="2" s="1"/>
  <c r="T26" i="2" s="1"/>
  <c r="R25" i="2"/>
  <c r="S25" i="2" s="1"/>
  <c r="T25" i="2" s="1"/>
  <c r="R24" i="2"/>
  <c r="S24" i="2" s="1"/>
  <c r="T24" i="2" s="1"/>
  <c r="S23" i="2"/>
  <c r="T23" i="2" s="1"/>
  <c r="R23" i="2"/>
  <c r="R22" i="2"/>
  <c r="S22" i="2" s="1"/>
  <c r="T22" i="2" s="1"/>
  <c r="R21" i="2"/>
  <c r="S21" i="2" s="1"/>
  <c r="T21" i="2" s="1"/>
  <c r="R20" i="2"/>
  <c r="S20" i="2" s="1"/>
  <c r="T20" i="2" s="1"/>
  <c r="S19" i="2"/>
  <c r="T19" i="2" s="1"/>
  <c r="R19" i="2"/>
  <c r="R18" i="2"/>
  <c r="S18" i="2" s="1"/>
  <c r="T18" i="2" s="1"/>
  <c r="R17" i="2"/>
  <c r="S17" i="2" s="1"/>
  <c r="T17" i="2" s="1"/>
  <c r="R16" i="2"/>
  <c r="S16" i="2" s="1"/>
  <c r="T16" i="2" s="1"/>
  <c r="S15" i="2"/>
  <c r="T15" i="2" s="1"/>
  <c r="R15" i="2"/>
  <c r="R14" i="2"/>
  <c r="S14" i="2" s="1"/>
  <c r="T14" i="2" s="1"/>
  <c r="W31" i="2"/>
  <c r="W27" i="2"/>
  <c r="W23" i="2"/>
  <c r="W19" i="2"/>
  <c r="W15" i="2"/>
  <c r="X15" i="2" s="1"/>
  <c r="W35" i="2"/>
  <c r="X35" i="2" s="1"/>
  <c r="Y35" i="2" s="1"/>
  <c r="W36" i="2"/>
  <c r="X36" i="2" s="1"/>
  <c r="Y36" i="2" s="1"/>
  <c r="W37" i="2"/>
  <c r="X37" i="2"/>
  <c r="Y37" i="2" s="1"/>
  <c r="W38" i="2"/>
  <c r="X38" i="2" s="1"/>
  <c r="Y38" i="2" s="1"/>
  <c r="W39" i="2"/>
  <c r="X39" i="2" s="1"/>
  <c r="Y39" i="2" s="1"/>
  <c r="W40" i="2"/>
  <c r="X40" i="2" s="1"/>
  <c r="Y40" i="2" s="1"/>
  <c r="W41" i="2"/>
  <c r="X41" i="2"/>
  <c r="Y41" i="2" s="1"/>
  <c r="W42" i="2"/>
  <c r="X42" i="2" s="1"/>
  <c r="Y42" i="2" s="1"/>
  <c r="W43" i="2"/>
  <c r="X43" i="2" s="1"/>
  <c r="Y43" i="2" s="1"/>
  <c r="W44" i="2"/>
  <c r="X44" i="2" s="1"/>
  <c r="Y44" i="2" s="1"/>
  <c r="W45" i="2"/>
  <c r="X45" i="2"/>
  <c r="Y45" i="2" s="1"/>
  <c r="W46" i="2"/>
  <c r="X46" i="2" s="1"/>
  <c r="Y46" i="2" s="1"/>
  <c r="W47" i="2"/>
  <c r="X47" i="2" s="1"/>
  <c r="Y47" i="2" s="1"/>
  <c r="W48" i="2"/>
  <c r="X48" i="2" s="1"/>
  <c r="Y48" i="2" s="1"/>
  <c r="W49" i="2"/>
  <c r="X49" i="2"/>
  <c r="Y49" i="2" s="1"/>
  <c r="W50" i="2"/>
  <c r="X50" i="2" s="1"/>
  <c r="Y50" i="2" s="1"/>
  <c r="W51" i="2"/>
  <c r="X51" i="2" s="1"/>
  <c r="Y51" i="2" s="1"/>
  <c r="W52" i="2"/>
  <c r="X52" i="2" s="1"/>
  <c r="Y52" i="2" s="1"/>
  <c r="W53" i="2"/>
  <c r="X53" i="2"/>
  <c r="Y53" i="2" s="1"/>
  <c r="W54" i="2"/>
  <c r="X54" i="2" s="1"/>
  <c r="Y54" i="2" s="1"/>
  <c r="W55" i="2"/>
  <c r="X55" i="2" s="1"/>
  <c r="Y55" i="2" s="1"/>
  <c r="W56" i="2"/>
  <c r="X56" i="2" s="1"/>
  <c r="Y56" i="2" s="1"/>
  <c r="W57" i="2"/>
  <c r="X57" i="2"/>
  <c r="Y57" i="2" s="1"/>
  <c r="W58" i="2"/>
  <c r="X58" i="2" s="1"/>
  <c r="Y58" i="2" s="1"/>
  <c r="D10" i="2"/>
  <c r="P15" i="2"/>
  <c r="P16" i="2"/>
  <c r="W16" i="2" s="1"/>
  <c r="P17" i="2"/>
  <c r="W17" i="2" s="1"/>
  <c r="P18" i="2"/>
  <c r="W18" i="2" s="1"/>
  <c r="X18" i="2" s="1"/>
  <c r="P19" i="2"/>
  <c r="X19" i="2" s="1"/>
  <c r="P20" i="2"/>
  <c r="W20" i="2" s="1"/>
  <c r="X20" i="2" s="1"/>
  <c r="P21" i="2"/>
  <c r="W21" i="2" s="1"/>
  <c r="P22" i="2"/>
  <c r="W22" i="2" s="1"/>
  <c r="X22" i="2" s="1"/>
  <c r="P23" i="2"/>
  <c r="X23" i="2" s="1"/>
  <c r="P24" i="2"/>
  <c r="W24" i="2" s="1"/>
  <c r="P25" i="2"/>
  <c r="W25" i="2" s="1"/>
  <c r="P26" i="2"/>
  <c r="W26" i="2" s="1"/>
  <c r="X26" i="2" s="1"/>
  <c r="P27" i="2"/>
  <c r="X27" i="2" s="1"/>
  <c r="P28" i="2"/>
  <c r="W28" i="2" s="1"/>
  <c r="P29" i="2"/>
  <c r="W29" i="2" s="1"/>
  <c r="P30" i="2"/>
  <c r="W30" i="2" s="1"/>
  <c r="X30" i="2" s="1"/>
  <c r="P31" i="2"/>
  <c r="X31" i="2" s="1"/>
  <c r="P32" i="2"/>
  <c r="W32" i="2" s="1"/>
  <c r="X32" i="2" s="1"/>
  <c r="P33" i="2"/>
  <c r="W33" i="2" s="1"/>
  <c r="P34" i="2"/>
  <c r="W34" i="2" s="1"/>
  <c r="P14" i="2"/>
  <c r="W14" i="2" s="1"/>
  <c r="X14" i="2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14" i="2"/>
  <c r="Y33" i="2" l="1"/>
  <c r="X33" i="2"/>
  <c r="Y29" i="2"/>
  <c r="X29" i="2"/>
  <c r="Y25" i="2"/>
  <c r="X25" i="2"/>
  <c r="Y21" i="2"/>
  <c r="X21" i="2"/>
  <c r="Y17" i="2"/>
  <c r="X17" i="2"/>
  <c r="X16" i="2"/>
  <c r="Y16" i="2" s="1"/>
  <c r="Y19" i="2"/>
  <c r="Y23" i="2"/>
  <c r="Y27" i="2"/>
  <c r="Y31" i="2"/>
  <c r="Y14" i="2"/>
  <c r="Y28" i="2"/>
  <c r="Y15" i="2"/>
  <c r="Y18" i="2"/>
  <c r="Y20" i="2"/>
  <c r="Y22" i="2"/>
  <c r="Y26" i="2"/>
  <c r="Y30" i="2"/>
  <c r="Y32" i="2"/>
  <c r="X24" i="2"/>
  <c r="Y24" i="2" s="1"/>
  <c r="X28" i="2"/>
  <c r="X34" i="2"/>
  <c r="Y34" i="2" s="1"/>
</calcChain>
</file>

<file path=xl/comments1.xml><?xml version="1.0" encoding="utf-8"?>
<comments xmlns="http://schemas.openxmlformats.org/spreadsheetml/2006/main">
  <authors>
    <author>Rob Silfvast</author>
  </authors>
  <commentList>
    <comment ref="V13" authorId="0">
      <text>
        <r>
          <rPr>
            <b/>
            <sz val="9"/>
            <color indexed="81"/>
            <rFont val="Tahoma"/>
            <charset val="1"/>
          </rPr>
          <t>Rob Silfvast:</t>
        </r>
        <r>
          <rPr>
            <sz val="9"/>
            <color indexed="81"/>
            <rFont val="Tahoma"/>
            <charset val="1"/>
          </rPr>
          <t xml:space="preserve">
Could encode an integer number of lines (&gt;1) intoi a group of packets to maximize payload.  But this doesn't seem necessary
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Rob Silfvast:</t>
        </r>
        <r>
          <rPr>
            <sz val="9"/>
            <color indexed="81"/>
            <rFont val="Tahoma"/>
            <family val="2"/>
          </rPr>
          <t xml:space="preserve">
This format is very common for episodic TV production</t>
        </r>
      </text>
    </comment>
  </commentList>
</comments>
</file>

<file path=xl/sharedStrings.xml><?xml version="1.0" encoding="utf-8"?>
<sst xmlns="http://schemas.openxmlformats.org/spreadsheetml/2006/main" count="190" uniqueCount="80">
  <si>
    <t>TV Format / Resolution</t>
  </si>
  <si>
    <t>Standard</t>
  </si>
  <si>
    <t>Television
Interface
supported</t>
  </si>
  <si>
    <t>Reference SMPTE standard</t>
  </si>
  <si>
    <t>Lines per frame</t>
  </si>
  <si>
    <t>Total active lines</t>
  </si>
  <si>
    <t>Active
Pixels
per line</t>
  </si>
  <si>
    <t xml:space="preserve">Total Pixels per line </t>
  </si>
  <si>
    <t>Frame rate (Hz)</t>
  </si>
  <si>
    <t>Scanning format</t>
  </si>
  <si>
    <t>Total bitrate Mb/s</t>
  </si>
  <si>
    <t>Total 
Octets 
per line</t>
  </si>
  <si>
    <t>Media Octets per frame</t>
  </si>
  <si>
    <t>Last datagram Media Payload
octets</t>
  </si>
  <si>
    <t>Last datagram
stuffing
octets</t>
  </si>
  <si>
    <t>SD Television
SDI 270Mbit/s</t>
  </si>
  <si>
    <t>525i/59,94</t>
  </si>
  <si>
    <t>SDI
SMPTE 259M</t>
  </si>
  <si>
    <t>259M</t>
  </si>
  <si>
    <t>4:2:2</t>
  </si>
  <si>
    <t>Interlaced</t>
  </si>
  <si>
    <t>625i/50</t>
  </si>
  <si>
    <t>HD Television
HD-SDI 
1485 Mb/s
(1485/1.001)</t>
  </si>
  <si>
    <t>1080i/60</t>
  </si>
  <si>
    <t>HD-SDI
SMPTE 292M</t>
  </si>
  <si>
    <t>274M</t>
  </si>
  <si>
    <t>1080i/59.94</t>
  </si>
  <si>
    <t>1080i/50</t>
  </si>
  <si>
    <t>1080p/30</t>
  </si>
  <si>
    <t>Progressive</t>
  </si>
  <si>
    <t>1080p/29.97</t>
  </si>
  <si>
    <t>1080p/25</t>
  </si>
  <si>
    <t>720p/60</t>
  </si>
  <si>
    <t>296M</t>
  </si>
  <si>
    <t>720p/59.94</t>
  </si>
  <si>
    <t>720p/50</t>
  </si>
  <si>
    <t>720p/30</t>
  </si>
  <si>
    <t>720p/29.97</t>
  </si>
  <si>
    <t>720p/25</t>
  </si>
  <si>
    <t>720p/24</t>
  </si>
  <si>
    <t>720p/23.98</t>
  </si>
  <si>
    <t>1080p24</t>
  </si>
  <si>
    <t>Seg. frame</t>
  </si>
  <si>
    <t>1080p23.98</t>
  </si>
  <si>
    <t>HD- Television
2970 Mb/s
(2970/1.001)</t>
  </si>
  <si>
    <t>1080p60</t>
  </si>
  <si>
    <t>Dual Link
(SMPTE 372M),
3G (SMPTE 424M), 
10 Gb/s SDI
(SMPTE 435M)</t>
  </si>
  <si>
    <t>1080p59.94</t>
  </si>
  <si>
    <t>1080p50</t>
  </si>
  <si>
    <t>296M, 425M</t>
  </si>
  <si>
    <t>4:4:4
or 
4:4:4:4</t>
  </si>
  <si>
    <t>274M, 425M</t>
  </si>
  <si>
    <t>1080p/24</t>
  </si>
  <si>
    <t>1080p/23.98</t>
  </si>
  <si>
    <t>4:4:4</t>
  </si>
  <si>
    <t xml:space="preserve">Systems </t>
  </si>
  <si>
    <t>Last Packet media content</t>
  </si>
  <si>
    <t>Sampling
(Y:C:C)</t>
  </si>
  <si>
    <t>packets</t>
  </si>
  <si>
    <t>lines</t>
  </si>
  <si>
    <t># of IP Datagrams per frame @ 1376</t>
  </si>
  <si>
    <t>Octets per packet (rounded)</t>
  </si>
  <si>
    <t>AVTP Pro Video header</t>
  </si>
  <si>
    <t>Max Payload size</t>
  </si>
  <si>
    <t>System Constants</t>
  </si>
  <si>
    <t>octets</t>
  </si>
  <si>
    <t>Bits
per
Sample
word</t>
  </si>
  <si>
    <t>Sample words 
per pixel</t>
  </si>
  <si>
    <t>1722 common stream header</t>
  </si>
  <si>
    <t>(for all 1722 stream packets)</t>
  </si>
  <si>
    <t>"AVTP Video" common header</t>
  </si>
  <si>
    <t>uses only fields defined in 1722 common stream header</t>
  </si>
  <si>
    <t>anticipated size of line counter and other header fields unique to this protocol</t>
  </si>
  <si>
    <t>Max Ethernet payload size</t>
  </si>
  <si>
    <t>Excludes preamble, SA &amp; DA, Ethertype, Q-Tag, CRC, and Interframe Gap</t>
  </si>
  <si>
    <t xml:space="preserve"> num stuffing octets in last packet per line</t>
  </si>
  <si>
    <t>Contributed by Willem-Jan Dirks, revised by Rob Silfvast</t>
  </si>
  <si>
    <t>Table of Video Formats considered for AVTP Professional Video Format (APVF)</t>
  </si>
  <si>
    <t>Formats highlighted in Green are considered most important to be supported</t>
  </si>
  <si>
    <t>version 2    3-Dec-2012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</si>
</sst>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 tint="-0.34998626667073579"/>
      <name val="Calibri"/>
      <family val="2"/>
      <scheme val="minor"/>
    </font>
    <font>
      <sz val="8"/>
      <color theme="0" tint="-0.34998626667073579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8" fillId="7" borderId="1" applyNumberFormat="0" applyAlignment="0" applyProtection="0"/>
    <xf numFmtId="0" fontId="1" fillId="22" borderId="6" applyNumberFormat="0" applyFont="0" applyAlignment="0" applyProtection="0"/>
    <xf numFmtId="0" fontId="9" fillId="20" borderId="7" applyNumberFormat="0" applyAlignment="0" applyProtection="0"/>
  </cellStyleXfs>
  <cellXfs count="99">
    <xf numFmtId="0" fontId="0" fillId="0" borderId="0" xfId="0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5" borderId="0" xfId="0" applyFill="1" applyBorder="1" applyAlignment="1">
      <alignment horizontal="center" vertical="center" wrapText="1"/>
    </xf>
    <xf numFmtId="0" fontId="0" fillId="25" borderId="0" xfId="0" applyFill="1" applyBorder="1" applyAlignment="1">
      <alignment vertical="center"/>
    </xf>
    <xf numFmtId="0" fontId="0" fillId="26" borderId="0" xfId="0" applyFill="1" applyBorder="1" applyAlignment="1">
      <alignment horizontal="center" vertical="center" wrapText="1"/>
    </xf>
    <xf numFmtId="0" fontId="0" fillId="26" borderId="0" xfId="0" applyFill="1" applyBorder="1" applyAlignment="1">
      <alignment vertical="center"/>
    </xf>
    <xf numFmtId="0" fontId="0" fillId="27" borderId="0" xfId="0" applyFill="1" applyBorder="1" applyAlignment="1">
      <alignment horizontal="center" vertical="center" wrapText="1"/>
    </xf>
    <xf numFmtId="3" fontId="1" fillId="27" borderId="0" xfId="1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27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" fillId="25" borderId="0" xfId="1" applyFill="1" applyBorder="1" applyAlignment="1">
      <alignment horizontal="center" vertical="center"/>
    </xf>
    <xf numFmtId="0" fontId="1" fillId="25" borderId="0" xfId="1" applyFill="1" applyBorder="1" applyAlignment="1">
      <alignment horizontal="center" vertical="center" wrapText="1"/>
    </xf>
    <xf numFmtId="0" fontId="2" fillId="25" borderId="0" xfId="1" applyFont="1" applyFill="1" applyBorder="1" applyAlignment="1">
      <alignment horizontal="center" vertical="center" wrapText="1"/>
    </xf>
    <xf numFmtId="0" fontId="1" fillId="25" borderId="0" xfId="1" quotePrefix="1" applyNumberFormat="1" applyFill="1" applyBorder="1" applyAlignment="1">
      <alignment horizontal="center" vertical="center"/>
    </xf>
    <xf numFmtId="164" fontId="1" fillId="25" borderId="0" xfId="1" applyNumberFormat="1" applyFill="1" applyBorder="1" applyAlignment="1">
      <alignment vertical="center"/>
    </xf>
    <xf numFmtId="165" fontId="1" fillId="25" borderId="0" xfId="1" applyNumberFormat="1" applyFill="1" applyBorder="1" applyAlignment="1">
      <alignment vertical="center"/>
    </xf>
    <xf numFmtId="3" fontId="1" fillId="25" borderId="0" xfId="1" applyNumberFormat="1" applyFill="1" applyBorder="1" applyAlignment="1">
      <alignment vertical="center"/>
    </xf>
    <xf numFmtId="3" fontId="1" fillId="28" borderId="0" xfId="1" applyNumberFormat="1" applyFill="1" applyBorder="1" applyAlignment="1">
      <alignment vertical="center"/>
    </xf>
    <xf numFmtId="0" fontId="1" fillId="28" borderId="0" xfId="1" applyFill="1" applyBorder="1" applyAlignment="1">
      <alignment vertical="center"/>
    </xf>
    <xf numFmtId="3" fontId="1" fillId="27" borderId="0" xfId="1" applyNumberFormat="1" applyFill="1" applyBorder="1" applyAlignment="1">
      <alignment vertical="center"/>
    </xf>
    <xf numFmtId="0" fontId="18" fillId="23" borderId="0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8" fillId="0" borderId="0" xfId="1" quotePrefix="1" applyNumberFormat="1" applyFont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3" fontId="18" fillId="0" borderId="0" xfId="1" applyNumberFormat="1" applyFont="1" applyFill="1" applyBorder="1" applyAlignment="1">
      <alignment vertical="center"/>
    </xf>
    <xf numFmtId="3" fontId="18" fillId="28" borderId="0" xfId="1" applyNumberFormat="1" applyFont="1" applyFill="1" applyBorder="1" applyAlignment="1">
      <alignment vertical="center"/>
    </xf>
    <xf numFmtId="0" fontId="18" fillId="28" borderId="0" xfId="1" applyFont="1" applyFill="1" applyBorder="1" applyAlignment="1">
      <alignment vertical="center"/>
    </xf>
    <xf numFmtId="3" fontId="18" fillId="27" borderId="0" xfId="1" applyNumberFormat="1" applyFont="1" applyFill="1" applyBorder="1" applyAlignment="1">
      <alignment vertical="center"/>
    </xf>
    <xf numFmtId="0" fontId="2" fillId="25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21" fontId="1" fillId="0" borderId="0" xfId="1" quotePrefix="1" applyNumberFormat="1" applyBorder="1" applyAlignment="1">
      <alignment horizontal="center" vertical="center" wrapText="1"/>
    </xf>
    <xf numFmtId="164" fontId="1" fillId="0" borderId="0" xfId="1" applyNumberFormat="1" applyBorder="1" applyAlignment="1">
      <alignment vertical="center"/>
    </xf>
    <xf numFmtId="3" fontId="1" fillId="0" borderId="0" xfId="1" applyNumberForma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164" fontId="1" fillId="0" borderId="0" xfId="1" applyNumberFormat="1" applyFill="1" applyBorder="1" applyAlignment="1">
      <alignment vertical="center"/>
    </xf>
    <xf numFmtId="21" fontId="1" fillId="0" borderId="0" xfId="1" quotePrefix="1" applyNumberFormat="1" applyBorder="1" applyAlignment="1">
      <alignment horizontal="center" vertical="center"/>
    </xf>
    <xf numFmtId="0" fontId="3" fillId="24" borderId="8" xfId="1" applyFont="1" applyFill="1" applyBorder="1" applyAlignment="1">
      <alignment horizontal="center" vertical="center" wrapText="1"/>
    </xf>
    <xf numFmtId="0" fontId="3" fillId="24" borderId="8" xfId="1" applyFont="1" applyFill="1" applyBorder="1" applyAlignment="1">
      <alignment horizontal="center" vertical="center"/>
    </xf>
    <xf numFmtId="0" fontId="3" fillId="28" borderId="8" xfId="1" applyFont="1" applyFill="1" applyBorder="1" applyAlignment="1">
      <alignment horizontal="center" vertical="center" wrapText="1"/>
    </xf>
    <xf numFmtId="0" fontId="3" fillId="27" borderId="8" xfId="1" applyFont="1" applyFill="1" applyBorder="1" applyAlignment="1">
      <alignment horizontal="center" wrapText="1"/>
    </xf>
    <xf numFmtId="0" fontId="16" fillId="27" borderId="8" xfId="0" applyFont="1" applyFill="1" applyBorder="1" applyAlignment="1">
      <alignment horizontal="center" vertical="center" wrapText="1"/>
    </xf>
    <xf numFmtId="0" fontId="3" fillId="27" borderId="8" xfId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/>
    </xf>
    <xf numFmtId="164" fontId="18" fillId="0" borderId="0" xfId="1" applyNumberFormat="1" applyFont="1" applyFill="1" applyBorder="1" applyAlignment="1">
      <alignment vertical="center"/>
    </xf>
    <xf numFmtId="165" fontId="18" fillId="0" borderId="0" xfId="1" applyNumberFormat="1" applyFont="1" applyFill="1" applyBorder="1" applyAlignment="1">
      <alignment vertical="center"/>
    </xf>
    <xf numFmtId="0" fontId="1" fillId="25" borderId="10" xfId="1" applyFill="1" applyBorder="1" applyAlignment="1">
      <alignment horizontal="center" vertical="center"/>
    </xf>
    <xf numFmtId="0" fontId="1" fillId="25" borderId="10" xfId="1" applyFill="1" applyBorder="1" applyAlignment="1">
      <alignment horizontal="center" vertical="center" wrapText="1"/>
    </xf>
    <xf numFmtId="0" fontId="2" fillId="25" borderId="10" xfId="1" applyFont="1" applyFill="1" applyBorder="1" applyAlignment="1">
      <alignment horizontal="center" vertical="center" wrapText="1"/>
    </xf>
    <xf numFmtId="0" fontId="1" fillId="25" borderId="10" xfId="1" quotePrefix="1" applyNumberFormat="1" applyFill="1" applyBorder="1" applyAlignment="1">
      <alignment horizontal="center" vertical="center"/>
    </xf>
    <xf numFmtId="164" fontId="1" fillId="25" borderId="10" xfId="1" applyNumberFormat="1" applyFill="1" applyBorder="1" applyAlignment="1">
      <alignment vertical="center"/>
    </xf>
    <xf numFmtId="165" fontId="1" fillId="25" borderId="10" xfId="1" applyNumberFormat="1" applyFill="1" applyBorder="1" applyAlignment="1">
      <alignment vertical="center"/>
    </xf>
    <xf numFmtId="3" fontId="1" fillId="25" borderId="10" xfId="1" applyNumberFormat="1" applyFill="1" applyBorder="1" applyAlignment="1">
      <alignment vertical="center"/>
    </xf>
    <xf numFmtId="3" fontId="1" fillId="28" borderId="10" xfId="1" applyNumberFormat="1" applyFill="1" applyBorder="1" applyAlignment="1">
      <alignment vertical="center"/>
    </xf>
    <xf numFmtId="0" fontId="1" fillId="28" borderId="10" xfId="1" applyFill="1" applyBorder="1" applyAlignment="1">
      <alignment vertical="center"/>
    </xf>
    <xf numFmtId="0" fontId="0" fillId="27" borderId="10" xfId="0" applyFill="1" applyBorder="1" applyAlignment="1">
      <alignment horizontal="center" vertical="center" wrapText="1"/>
    </xf>
    <xf numFmtId="3" fontId="1" fillId="27" borderId="10" xfId="1" applyNumberFormat="1" applyFill="1" applyBorder="1" applyAlignment="1">
      <alignment vertical="center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 wrapText="1"/>
    </xf>
    <xf numFmtId="0" fontId="18" fillId="0" borderId="9" xfId="1" quotePrefix="1" applyNumberFormat="1" applyFont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 wrapText="1"/>
    </xf>
    <xf numFmtId="164" fontId="18" fillId="0" borderId="9" xfId="1" applyNumberFormat="1" applyFont="1" applyFill="1" applyBorder="1" applyAlignment="1">
      <alignment vertical="center"/>
    </xf>
    <xf numFmtId="165" fontId="18" fillId="0" borderId="9" xfId="1" applyNumberFormat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3" fontId="18" fillId="28" borderId="9" xfId="1" applyNumberFormat="1" applyFont="1" applyFill="1" applyBorder="1" applyAlignment="1">
      <alignment vertical="center"/>
    </xf>
    <xf numFmtId="0" fontId="18" fillId="28" borderId="9" xfId="1" applyFont="1" applyFill="1" applyBorder="1" applyAlignment="1">
      <alignment vertical="center"/>
    </xf>
    <xf numFmtId="0" fontId="14" fillId="27" borderId="9" xfId="0" applyFont="1" applyFill="1" applyBorder="1" applyAlignment="1">
      <alignment horizontal="center" vertical="center" wrapText="1"/>
    </xf>
    <xf numFmtId="3" fontId="18" fillId="27" borderId="9" xfId="1" applyNumberFormat="1" applyFont="1" applyFill="1" applyBorder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21" fontId="1" fillId="0" borderId="0" xfId="1" quotePrefix="1" applyNumberFormat="1" applyBorder="1" applyAlignment="1">
      <alignment horizontal="center" vertical="center" wrapText="1"/>
    </xf>
    <xf numFmtId="0" fontId="2" fillId="25" borderId="9" xfId="1" applyFont="1" applyFill="1" applyBorder="1" applyAlignment="1">
      <alignment horizontal="center" vertical="center" wrapText="1"/>
    </xf>
    <xf numFmtId="0" fontId="2" fillId="25" borderId="1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21" fontId="1" fillId="0" borderId="9" xfId="1" quotePrefix="1" applyNumberFormat="1" applyBorder="1" applyAlignment="1">
      <alignment horizontal="center" vertical="center"/>
    </xf>
    <xf numFmtId="21" fontId="1" fillId="0" borderId="0" xfId="1" quotePrefix="1" applyNumberFormat="1" applyBorder="1" applyAlignment="1">
      <alignment horizontal="center" vertical="center"/>
    </xf>
    <xf numFmtId="21" fontId="1" fillId="0" borderId="10" xfId="1" quotePrefix="1" applyNumberForma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21" fontId="1" fillId="25" borderId="9" xfId="1" quotePrefix="1" applyNumberFormat="1" applyFill="1" applyBorder="1" applyAlignment="1">
      <alignment horizontal="center" vertical="center"/>
    </xf>
    <xf numFmtId="21" fontId="1" fillId="25" borderId="10" xfId="1" quotePrefix="1" applyNumberForma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 applyBorder="1" applyAlignment="1">
      <alignment vertical="center"/>
    </xf>
    <xf numFmtId="0" fontId="23" fillId="25" borderId="0" xfId="0" applyFont="1" applyFill="1" applyBorder="1" applyAlignment="1">
      <alignment vertical="center"/>
    </xf>
  </cellXfs>
  <cellStyles count="3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heck Cell 2" xfId="27"/>
    <cellStyle name="Explanatory Text 2" xfId="28"/>
    <cellStyle name="Heading 1 2" xfId="29"/>
    <cellStyle name="Heading 2 2" xfId="30"/>
    <cellStyle name="Heading 3 2" xfId="31"/>
    <cellStyle name="Heading 4 2" xfId="32"/>
    <cellStyle name="Input 2" xfId="33"/>
    <cellStyle name="Normal" xfId="0" builtinId="0"/>
    <cellStyle name="Normal 2" xfId="1"/>
    <cellStyle name="Note 2" xfId="34"/>
    <cellStyle name="Output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9</xdr:row>
      <xdr:rowOff>133350</xdr:rowOff>
    </xdr:from>
    <xdr:to>
      <xdr:col>24</xdr:col>
      <xdr:colOff>638175</xdr:colOff>
      <xdr:row>11</xdr:row>
      <xdr:rowOff>409576</xdr:rowOff>
    </xdr:to>
    <xdr:sp macro="" textlink="">
      <xdr:nvSpPr>
        <xdr:cNvPr id="2" name="TextBox 1"/>
        <xdr:cNvSpPr txBox="1"/>
      </xdr:nvSpPr>
      <xdr:spPr>
        <a:xfrm>
          <a:off x="13649325" y="1276350"/>
          <a:ext cx="3009900" cy="4667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Using</a:t>
          </a:r>
          <a:r>
            <a:rPr lang="en-US" sz="1050" baseline="0"/>
            <a:t> "fitted packet sizes" per format to delineate packets at line breaks.</a:t>
          </a:r>
        </a:p>
      </xdr:txBody>
    </xdr:sp>
    <xdr:clientData/>
  </xdr:twoCellAnchor>
  <xdr:twoCellAnchor>
    <xdr:from>
      <xdr:col>17</xdr:col>
      <xdr:colOff>38099</xdr:colOff>
      <xdr:row>9</xdr:row>
      <xdr:rowOff>133350</xdr:rowOff>
    </xdr:from>
    <xdr:to>
      <xdr:col>19</xdr:col>
      <xdr:colOff>638174</xdr:colOff>
      <xdr:row>11</xdr:row>
      <xdr:rowOff>409576</xdr:rowOff>
    </xdr:to>
    <xdr:sp macro="" textlink="">
      <xdr:nvSpPr>
        <xdr:cNvPr id="3" name="TextBox 2"/>
        <xdr:cNvSpPr txBox="1"/>
      </xdr:nvSpPr>
      <xdr:spPr>
        <a:xfrm>
          <a:off x="11563349" y="1276350"/>
          <a:ext cx="1971675" cy="46672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Using</a:t>
          </a:r>
          <a:r>
            <a:rPr lang="en-US" sz="1000" baseline="0"/>
            <a:t>  SMPTE 2022-6 fixed packet size (1376 octet payload)</a:t>
          </a:r>
          <a:endParaRPr lang="en-US" sz="1000"/>
        </a:p>
      </xdr:txBody>
    </xdr:sp>
    <xdr:clientData/>
  </xdr:twoCellAnchor>
  <xdr:twoCellAnchor>
    <xdr:from>
      <xdr:col>20</xdr:col>
      <xdr:colOff>123825</xdr:colOff>
      <xdr:row>12</xdr:row>
      <xdr:rowOff>171450</xdr:rowOff>
    </xdr:from>
    <xdr:to>
      <xdr:col>21</xdr:col>
      <xdr:colOff>457200</xdr:colOff>
      <xdr:row>12</xdr:row>
      <xdr:rowOff>619125</xdr:rowOff>
    </xdr:to>
    <xdr:sp macro="" textlink="">
      <xdr:nvSpPr>
        <xdr:cNvPr id="4" name="TextBox 3"/>
        <xdr:cNvSpPr txBox="1"/>
      </xdr:nvSpPr>
      <xdr:spPr>
        <a:xfrm>
          <a:off x="13706475" y="1981200"/>
          <a:ext cx="9429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packets</a:t>
          </a:r>
          <a:r>
            <a:rPr lang="en-US" sz="1050" baseline="0"/>
            <a:t> : lines</a:t>
          </a:r>
        </a:p>
        <a:p>
          <a:pPr algn="ctr"/>
          <a:r>
            <a:rPr lang="en-US" sz="1050" baseline="0"/>
            <a:t>ratio</a:t>
          </a:r>
          <a:endParaRPr 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8"/>
  <sheetViews>
    <sheetView tabSelected="1" zoomScale="85" zoomScaleNormal="85" workbookViewId="0">
      <selection activeCell="L4" sqref="L4"/>
    </sheetView>
  </sheetViews>
  <sheetFormatPr defaultRowHeight="15" x14ac:dyDescent="0.25"/>
  <cols>
    <col min="1" max="1" width="13" style="3" customWidth="1"/>
    <col min="2" max="2" width="11.28515625" style="3" customWidth="1"/>
    <col min="3" max="3" width="17.85546875" style="3" customWidth="1"/>
    <col min="4" max="5" width="9.140625" style="3"/>
    <col min="6" max="6" width="9.5703125" style="3" customWidth="1"/>
    <col min="7" max="8" width="9.140625" style="3"/>
    <col min="9" max="9" width="8" style="3" customWidth="1"/>
    <col min="10" max="14" width="9.140625" style="3"/>
    <col min="15" max="15" width="11.5703125" style="3" customWidth="1"/>
    <col min="16" max="16" width="9.140625" style="3"/>
    <col min="17" max="17" width="10.140625" style="3" customWidth="1"/>
    <col min="18" max="20" width="10.28515625" style="11" customWidth="1"/>
    <col min="21" max="23" width="9.140625" style="10"/>
    <col min="24" max="24" width="9.140625" style="11" customWidth="1"/>
    <col min="25" max="25" width="10.7109375" style="11" customWidth="1"/>
    <col min="26" max="30" width="9.140625" style="2"/>
    <col min="31" max="16384" width="9.140625" style="3"/>
  </cols>
  <sheetData>
    <row r="1" spans="1:30" ht="15.75" x14ac:dyDescent="0.25">
      <c r="A1" s="97" t="s">
        <v>77</v>
      </c>
    </row>
    <row r="2" spans="1:30" s="11" customFormat="1" ht="20.25" customHeight="1" x14ac:dyDescent="0.25">
      <c r="A2" s="96" t="s">
        <v>76</v>
      </c>
      <c r="U2" s="10"/>
      <c r="V2" s="10"/>
      <c r="W2" s="10"/>
      <c r="Z2" s="10"/>
      <c r="AA2" s="10"/>
      <c r="AB2" s="10"/>
      <c r="AC2" s="10"/>
      <c r="AD2" s="10"/>
    </row>
    <row r="3" spans="1:30" s="11" customFormat="1" ht="20.25" customHeight="1" x14ac:dyDescent="0.25">
      <c r="A3" s="96" t="s">
        <v>79</v>
      </c>
      <c r="U3" s="10"/>
      <c r="V3" s="10"/>
      <c r="W3" s="10"/>
      <c r="Z3" s="10"/>
      <c r="AA3" s="10"/>
      <c r="AB3" s="10"/>
      <c r="AC3" s="10"/>
      <c r="AD3" s="10"/>
    </row>
    <row r="4" spans="1:30" s="11" customFormat="1" ht="20.25" customHeight="1" x14ac:dyDescent="0.25">
      <c r="A4" s="96"/>
      <c r="U4" s="10"/>
      <c r="V4" s="10"/>
      <c r="W4" s="10"/>
      <c r="Z4" s="10"/>
      <c r="AA4" s="10"/>
      <c r="AB4" s="10"/>
      <c r="AC4" s="10"/>
      <c r="AD4" s="10"/>
    </row>
    <row r="5" spans="1:30" s="11" customFormat="1" x14ac:dyDescent="0.25">
      <c r="B5" s="15" t="s">
        <v>64</v>
      </c>
      <c r="U5" s="10"/>
      <c r="V5" s="10"/>
      <c r="W5" s="10"/>
      <c r="Z5" s="10"/>
      <c r="AA5" s="10"/>
      <c r="AB5" s="10"/>
      <c r="AC5" s="10"/>
      <c r="AD5" s="10"/>
    </row>
    <row r="6" spans="1:30" s="11" customFormat="1" x14ac:dyDescent="0.25">
      <c r="B6" s="11" t="s">
        <v>73</v>
      </c>
      <c r="D6" s="11">
        <v>1500</v>
      </c>
      <c r="E6" s="11" t="s">
        <v>65</v>
      </c>
      <c r="F6" s="11" t="s">
        <v>74</v>
      </c>
      <c r="U6" s="10"/>
      <c r="V6" s="10"/>
      <c r="W6" s="10"/>
      <c r="Z6" s="10"/>
      <c r="AA6" s="10"/>
      <c r="AB6" s="10"/>
      <c r="AC6" s="10"/>
      <c r="AD6" s="10"/>
    </row>
    <row r="7" spans="1:30" s="11" customFormat="1" x14ac:dyDescent="0.25">
      <c r="B7" s="11" t="s">
        <v>68</v>
      </c>
      <c r="D7" s="11">
        <v>24</v>
      </c>
      <c r="E7" s="11" t="s">
        <v>65</v>
      </c>
      <c r="F7" s="11" t="s">
        <v>69</v>
      </c>
      <c r="U7" s="10"/>
      <c r="V7" s="10"/>
      <c r="W7" s="10"/>
      <c r="Z7" s="10"/>
      <c r="AA7" s="10"/>
      <c r="AB7" s="10"/>
      <c r="AC7" s="10"/>
      <c r="AD7" s="10"/>
    </row>
    <row r="8" spans="1:30" s="11" customFormat="1" x14ac:dyDescent="0.25">
      <c r="B8" s="11" t="s">
        <v>70</v>
      </c>
      <c r="D8" s="11">
        <v>0</v>
      </c>
      <c r="E8" s="11" t="s">
        <v>65</v>
      </c>
      <c r="F8" s="11" t="s">
        <v>71</v>
      </c>
      <c r="U8" s="10"/>
      <c r="V8" s="10"/>
      <c r="W8" s="10"/>
      <c r="Z8" s="10"/>
      <c r="AA8" s="10"/>
      <c r="AB8" s="10"/>
      <c r="AC8" s="10"/>
      <c r="AD8" s="10"/>
    </row>
    <row r="9" spans="1:30" s="11" customFormat="1" x14ac:dyDescent="0.25">
      <c r="B9" s="11" t="s">
        <v>62</v>
      </c>
      <c r="D9" s="11">
        <v>4</v>
      </c>
      <c r="E9" s="11" t="s">
        <v>65</v>
      </c>
      <c r="F9" s="11" t="s">
        <v>72</v>
      </c>
      <c r="U9" s="10"/>
      <c r="V9" s="10"/>
      <c r="W9" s="10"/>
      <c r="Z9" s="10"/>
      <c r="AA9" s="10"/>
      <c r="AB9" s="10"/>
      <c r="AC9" s="10"/>
      <c r="AD9" s="10"/>
    </row>
    <row r="10" spans="1:30" s="11" customFormat="1" x14ac:dyDescent="0.25">
      <c r="B10" s="11" t="s">
        <v>63</v>
      </c>
      <c r="D10" s="11">
        <f>D6-D7-D8-D9</f>
        <v>1472</v>
      </c>
      <c r="E10" s="11" t="s">
        <v>65</v>
      </c>
      <c r="U10" s="10"/>
      <c r="V10" s="10"/>
      <c r="W10" s="10"/>
      <c r="Z10" s="10"/>
      <c r="AA10" s="10"/>
      <c r="AB10" s="10"/>
      <c r="AC10" s="10"/>
      <c r="AD10" s="10"/>
    </row>
    <row r="11" spans="1:30" s="11" customFormat="1" x14ac:dyDescent="0.25">
      <c r="U11" s="10"/>
      <c r="V11" s="10"/>
      <c r="W11" s="10"/>
      <c r="Z11" s="10"/>
      <c r="AA11" s="10"/>
      <c r="AB11" s="10"/>
      <c r="AC11" s="10"/>
      <c r="AD11" s="10"/>
    </row>
    <row r="12" spans="1:30" s="11" customFormat="1" ht="21.75" customHeight="1" x14ac:dyDescent="0.25">
      <c r="A12" s="98" t="s">
        <v>78</v>
      </c>
      <c r="B12" s="5"/>
      <c r="C12" s="5"/>
      <c r="D12" s="5"/>
      <c r="E12" s="5"/>
      <c r="F12" s="5"/>
      <c r="G12" s="5"/>
      <c r="U12" s="12"/>
      <c r="V12" s="12"/>
      <c r="W12" s="10"/>
      <c r="Z12" s="10"/>
      <c r="AA12" s="10"/>
      <c r="AB12" s="10"/>
      <c r="AC12" s="10"/>
      <c r="AD12" s="10"/>
    </row>
    <row r="13" spans="1:30" s="56" customFormat="1" ht="66.75" customHeight="1" thickBot="1" x14ac:dyDescent="0.25">
      <c r="A13" s="49" t="s">
        <v>0</v>
      </c>
      <c r="B13" s="50" t="s">
        <v>1</v>
      </c>
      <c r="C13" s="49" t="s">
        <v>2</v>
      </c>
      <c r="D13" s="49" t="s">
        <v>3</v>
      </c>
      <c r="E13" s="49" t="s">
        <v>55</v>
      </c>
      <c r="F13" s="49" t="s">
        <v>8</v>
      </c>
      <c r="G13" s="49" t="s">
        <v>9</v>
      </c>
      <c r="H13" s="49" t="s">
        <v>57</v>
      </c>
      <c r="I13" s="49" t="s">
        <v>67</v>
      </c>
      <c r="J13" s="49" t="s">
        <v>66</v>
      </c>
      <c r="K13" s="49" t="s">
        <v>4</v>
      </c>
      <c r="L13" s="49" t="s">
        <v>5</v>
      </c>
      <c r="M13" s="49" t="s">
        <v>6</v>
      </c>
      <c r="N13" s="49" t="s">
        <v>7</v>
      </c>
      <c r="O13" s="49" t="s">
        <v>10</v>
      </c>
      <c r="P13" s="49" t="s">
        <v>11</v>
      </c>
      <c r="Q13" s="49" t="s">
        <v>12</v>
      </c>
      <c r="R13" s="51" t="s">
        <v>60</v>
      </c>
      <c r="S13" s="51" t="s">
        <v>13</v>
      </c>
      <c r="T13" s="51" t="s">
        <v>14</v>
      </c>
      <c r="U13" s="52" t="s">
        <v>58</v>
      </c>
      <c r="V13" s="52" t="s">
        <v>59</v>
      </c>
      <c r="W13" s="53" t="s">
        <v>61</v>
      </c>
      <c r="X13" s="54" t="s">
        <v>56</v>
      </c>
      <c r="Y13" s="54" t="s">
        <v>75</v>
      </c>
      <c r="Z13" s="55"/>
      <c r="AA13" s="55"/>
      <c r="AB13" s="55"/>
      <c r="AC13" s="55"/>
      <c r="AD13" s="55"/>
    </row>
    <row r="14" spans="1:30" s="5" customFormat="1" ht="23.25" customHeight="1" x14ac:dyDescent="0.25">
      <c r="A14" s="87" t="s">
        <v>15</v>
      </c>
      <c r="B14" s="16" t="s">
        <v>16</v>
      </c>
      <c r="C14" s="87" t="s">
        <v>17</v>
      </c>
      <c r="D14" s="17" t="s">
        <v>18</v>
      </c>
      <c r="E14" s="17"/>
      <c r="F14" s="17">
        <v>29.970029970029973</v>
      </c>
      <c r="G14" s="18" t="s">
        <v>20</v>
      </c>
      <c r="H14" s="94" t="s">
        <v>19</v>
      </c>
      <c r="I14" s="19">
        <v>2</v>
      </c>
      <c r="J14" s="17">
        <v>10</v>
      </c>
      <c r="K14" s="17">
        <v>525</v>
      </c>
      <c r="L14" s="17">
        <v>480</v>
      </c>
      <c r="M14" s="17">
        <v>720</v>
      </c>
      <c r="N14" s="17">
        <v>858</v>
      </c>
      <c r="O14" s="20">
        <f>F14*I14*J14*K14*N14*0.000001</f>
        <v>270</v>
      </c>
      <c r="P14" s="21">
        <f>I14*J14*N14/8</f>
        <v>2145</v>
      </c>
      <c r="Q14" s="22">
        <v>1126125</v>
      </c>
      <c r="R14" s="23">
        <f>ROUNDUP(Q14/1376,0)</f>
        <v>819</v>
      </c>
      <c r="S14" s="24">
        <f>Q14-((R14-1)*1376)</f>
        <v>557</v>
      </c>
      <c r="T14" s="24">
        <f>1376-S14</f>
        <v>819</v>
      </c>
      <c r="U14" s="9">
        <v>2</v>
      </c>
      <c r="V14" s="9">
        <v>1</v>
      </c>
      <c r="W14" s="8">
        <f t="shared" ref="W14:W15" si="0">ROUNDUP(V14*P14/U14,0)</f>
        <v>1073</v>
      </c>
      <c r="X14" s="25">
        <f t="shared" ref="X14:X15" si="1">IF(MOD(P14*V14,W14)=0,W14,MOD(P14*V14,W14))</f>
        <v>1072</v>
      </c>
      <c r="Y14" s="25">
        <f t="shared" ref="Y14:Y15" si="2">W14-X14</f>
        <v>1</v>
      </c>
      <c r="Z14" s="4"/>
      <c r="AA14" s="4"/>
      <c r="AB14" s="4"/>
      <c r="AC14" s="4"/>
      <c r="AD14" s="4"/>
    </row>
    <row r="15" spans="1:30" s="71" customFormat="1" ht="23.25" customHeight="1" x14ac:dyDescent="0.25">
      <c r="A15" s="88"/>
      <c r="B15" s="59" t="s">
        <v>21</v>
      </c>
      <c r="C15" s="88"/>
      <c r="D15" s="60" t="s">
        <v>18</v>
      </c>
      <c r="E15" s="60"/>
      <c r="F15" s="60">
        <v>25</v>
      </c>
      <c r="G15" s="61" t="s">
        <v>20</v>
      </c>
      <c r="H15" s="95"/>
      <c r="I15" s="62">
        <v>2</v>
      </c>
      <c r="J15" s="60">
        <v>10</v>
      </c>
      <c r="K15" s="60">
        <v>625</v>
      </c>
      <c r="L15" s="60">
        <v>576</v>
      </c>
      <c r="M15" s="60">
        <v>720</v>
      </c>
      <c r="N15" s="60">
        <v>864</v>
      </c>
      <c r="O15" s="63">
        <f t="shared" ref="O15:O34" si="3">F15*I15*J15*K15*N15*0.000001</f>
        <v>270</v>
      </c>
      <c r="P15" s="64">
        <f t="shared" ref="P15:P34" si="4">I15*J15*N15/8</f>
        <v>2160</v>
      </c>
      <c r="Q15" s="65">
        <v>1350000</v>
      </c>
      <c r="R15" s="66">
        <f t="shared" ref="R15:R34" si="5">ROUNDUP(Q15/1376,0)</f>
        <v>982</v>
      </c>
      <c r="S15" s="67">
        <f t="shared" ref="S15:S34" si="6">Q15-((R15-1)*1376)</f>
        <v>144</v>
      </c>
      <c r="T15" s="67">
        <f t="shared" ref="T15:T34" si="7">1376-S15</f>
        <v>1232</v>
      </c>
      <c r="U15" s="68">
        <v>2</v>
      </c>
      <c r="V15" s="68">
        <v>1</v>
      </c>
      <c r="W15" s="68">
        <f t="shared" si="0"/>
        <v>1080</v>
      </c>
      <c r="X15" s="69">
        <f t="shared" si="1"/>
        <v>1080</v>
      </c>
      <c r="Y15" s="69">
        <f t="shared" si="2"/>
        <v>0</v>
      </c>
      <c r="Z15" s="70"/>
      <c r="AA15" s="70"/>
      <c r="AB15" s="70"/>
      <c r="AC15" s="70"/>
      <c r="AD15" s="70"/>
    </row>
    <row r="16" spans="1:30" s="13" customFormat="1" ht="23.25" customHeight="1" x14ac:dyDescent="0.25">
      <c r="A16" s="89" t="s">
        <v>22</v>
      </c>
      <c r="B16" s="26" t="s">
        <v>23</v>
      </c>
      <c r="C16" s="89" t="s">
        <v>24</v>
      </c>
      <c r="D16" s="27" t="s">
        <v>25</v>
      </c>
      <c r="E16" s="27">
        <v>4</v>
      </c>
      <c r="F16" s="27">
        <v>30</v>
      </c>
      <c r="G16" s="28" t="s">
        <v>20</v>
      </c>
      <c r="H16" s="91" t="s">
        <v>19</v>
      </c>
      <c r="I16" s="29">
        <v>2</v>
      </c>
      <c r="J16" s="30">
        <v>10</v>
      </c>
      <c r="K16" s="27">
        <v>1125</v>
      </c>
      <c r="L16" s="27">
        <v>1080</v>
      </c>
      <c r="M16" s="27">
        <v>1920</v>
      </c>
      <c r="N16" s="27">
        <v>2200</v>
      </c>
      <c r="O16" s="57">
        <f t="shared" si="3"/>
        <v>1485</v>
      </c>
      <c r="P16" s="58">
        <f t="shared" si="4"/>
        <v>5500</v>
      </c>
      <c r="Q16" s="31">
        <v>6187500</v>
      </c>
      <c r="R16" s="32">
        <f t="shared" si="5"/>
        <v>4497</v>
      </c>
      <c r="S16" s="33">
        <f t="shared" si="6"/>
        <v>1004</v>
      </c>
      <c r="T16" s="33">
        <f t="shared" si="7"/>
        <v>372</v>
      </c>
      <c r="U16" s="14">
        <v>4</v>
      </c>
      <c r="V16" s="14">
        <v>1</v>
      </c>
      <c r="W16" s="14">
        <f t="shared" ref="W16:W58" si="8">ROUNDUP(V16*P16/U16,0)</f>
        <v>1375</v>
      </c>
      <c r="X16" s="34">
        <f>IF(MOD(P16*V16,W16)=0,W16,MOD(P16*V16,W16))</f>
        <v>1375</v>
      </c>
      <c r="Y16" s="34">
        <f t="shared" ref="Y16:Y58" si="9">W16-X16</f>
        <v>0</v>
      </c>
      <c r="Z16" s="1"/>
      <c r="AA16" s="1"/>
      <c r="AB16" s="1"/>
      <c r="AC16" s="1"/>
      <c r="AD16" s="1"/>
    </row>
    <row r="17" spans="1:30" s="5" customFormat="1" ht="23.25" customHeight="1" x14ac:dyDescent="0.25">
      <c r="A17" s="89"/>
      <c r="B17" s="16" t="s">
        <v>26</v>
      </c>
      <c r="C17" s="89"/>
      <c r="D17" s="16" t="s">
        <v>25</v>
      </c>
      <c r="E17" s="16">
        <v>5</v>
      </c>
      <c r="F17" s="16">
        <v>29.970029970029973</v>
      </c>
      <c r="G17" s="35" t="s">
        <v>20</v>
      </c>
      <c r="H17" s="91"/>
      <c r="I17" s="19">
        <v>2</v>
      </c>
      <c r="J17" s="17">
        <v>10</v>
      </c>
      <c r="K17" s="16">
        <v>1125</v>
      </c>
      <c r="L17" s="16">
        <v>1080</v>
      </c>
      <c r="M17" s="16">
        <v>1920</v>
      </c>
      <c r="N17" s="16">
        <v>2200</v>
      </c>
      <c r="O17" s="20">
        <f t="shared" si="3"/>
        <v>1483.5164835164837</v>
      </c>
      <c r="P17" s="21">
        <f t="shared" si="4"/>
        <v>5500</v>
      </c>
      <c r="Q17" s="22">
        <v>6187500</v>
      </c>
      <c r="R17" s="23">
        <f t="shared" si="5"/>
        <v>4497</v>
      </c>
      <c r="S17" s="24">
        <f t="shared" si="6"/>
        <v>1004</v>
      </c>
      <c r="T17" s="24">
        <f t="shared" si="7"/>
        <v>372</v>
      </c>
      <c r="U17" s="8">
        <v>4</v>
      </c>
      <c r="V17" s="8">
        <v>1</v>
      </c>
      <c r="W17" s="8">
        <f t="shared" ref="W17:W34" si="10">ROUNDUP(V17*P17/U17,0)</f>
        <v>1375</v>
      </c>
      <c r="X17" s="25">
        <f t="shared" ref="X17:X34" si="11">IF(MOD(P17*V17,W17)=0,W17,MOD(P17*V17,W17))</f>
        <v>1375</v>
      </c>
      <c r="Y17" s="25">
        <f t="shared" ref="Y17:Y34" si="12">W17-X17</f>
        <v>0</v>
      </c>
      <c r="Z17" s="4"/>
      <c r="AA17" s="4"/>
      <c r="AB17" s="4"/>
      <c r="AC17" s="4"/>
      <c r="AD17" s="4"/>
    </row>
    <row r="18" spans="1:30" s="5" customFormat="1" ht="23.25" customHeight="1" x14ac:dyDescent="0.25">
      <c r="A18" s="89"/>
      <c r="B18" s="16" t="s">
        <v>27</v>
      </c>
      <c r="C18" s="89"/>
      <c r="D18" s="16" t="s">
        <v>25</v>
      </c>
      <c r="E18" s="16">
        <v>6</v>
      </c>
      <c r="F18" s="16">
        <v>25</v>
      </c>
      <c r="G18" s="35" t="s">
        <v>20</v>
      </c>
      <c r="H18" s="91"/>
      <c r="I18" s="19">
        <v>2</v>
      </c>
      <c r="J18" s="17">
        <v>10</v>
      </c>
      <c r="K18" s="16">
        <v>1125</v>
      </c>
      <c r="L18" s="16">
        <v>1080</v>
      </c>
      <c r="M18" s="16">
        <v>1920</v>
      </c>
      <c r="N18" s="16">
        <v>2640</v>
      </c>
      <c r="O18" s="20">
        <f t="shared" si="3"/>
        <v>1485</v>
      </c>
      <c r="P18" s="21">
        <f t="shared" si="4"/>
        <v>6600</v>
      </c>
      <c r="Q18" s="22">
        <v>7425000</v>
      </c>
      <c r="R18" s="23">
        <f t="shared" si="5"/>
        <v>5397</v>
      </c>
      <c r="S18" s="24">
        <f t="shared" si="6"/>
        <v>104</v>
      </c>
      <c r="T18" s="24">
        <f t="shared" si="7"/>
        <v>1272</v>
      </c>
      <c r="U18" s="8">
        <v>5</v>
      </c>
      <c r="V18" s="8">
        <v>1</v>
      </c>
      <c r="W18" s="8">
        <f t="shared" si="10"/>
        <v>1320</v>
      </c>
      <c r="X18" s="25">
        <f t="shared" si="11"/>
        <v>1320</v>
      </c>
      <c r="Y18" s="25">
        <f t="shared" si="12"/>
        <v>0</v>
      </c>
      <c r="Z18" s="4"/>
      <c r="AA18" s="4"/>
      <c r="AB18" s="4"/>
      <c r="AC18" s="4"/>
      <c r="AD18" s="4"/>
    </row>
    <row r="19" spans="1:30" s="13" customFormat="1" ht="23.25" customHeight="1" x14ac:dyDescent="0.25">
      <c r="A19" s="89"/>
      <c r="B19" s="27" t="s">
        <v>28</v>
      </c>
      <c r="C19" s="89"/>
      <c r="D19" s="27" t="s">
        <v>25</v>
      </c>
      <c r="E19" s="27">
        <v>7</v>
      </c>
      <c r="F19" s="27">
        <v>30</v>
      </c>
      <c r="G19" s="36" t="s">
        <v>29</v>
      </c>
      <c r="H19" s="91"/>
      <c r="I19" s="29">
        <v>2</v>
      </c>
      <c r="J19" s="30">
        <v>10</v>
      </c>
      <c r="K19" s="27">
        <v>1125</v>
      </c>
      <c r="L19" s="27">
        <v>1080</v>
      </c>
      <c r="M19" s="27">
        <v>1920</v>
      </c>
      <c r="N19" s="27">
        <v>2200</v>
      </c>
      <c r="O19" s="57">
        <f t="shared" si="3"/>
        <v>1485</v>
      </c>
      <c r="P19" s="58">
        <f t="shared" si="4"/>
        <v>5500</v>
      </c>
      <c r="Q19" s="31">
        <v>6187500</v>
      </c>
      <c r="R19" s="32">
        <f t="shared" si="5"/>
        <v>4497</v>
      </c>
      <c r="S19" s="33">
        <f t="shared" si="6"/>
        <v>1004</v>
      </c>
      <c r="T19" s="33">
        <f t="shared" si="7"/>
        <v>372</v>
      </c>
      <c r="U19" s="14">
        <v>4</v>
      </c>
      <c r="V19" s="14">
        <v>1</v>
      </c>
      <c r="W19" s="14">
        <f t="shared" si="10"/>
        <v>1375</v>
      </c>
      <c r="X19" s="34">
        <f t="shared" si="11"/>
        <v>1375</v>
      </c>
      <c r="Y19" s="34">
        <f t="shared" si="12"/>
        <v>0</v>
      </c>
      <c r="Z19" s="1"/>
      <c r="AA19" s="1"/>
      <c r="AB19" s="1"/>
      <c r="AC19" s="1"/>
      <c r="AD19" s="1"/>
    </row>
    <row r="20" spans="1:30" s="13" customFormat="1" ht="23.25" customHeight="1" x14ac:dyDescent="0.25">
      <c r="A20" s="89"/>
      <c r="B20" s="27" t="s">
        <v>30</v>
      </c>
      <c r="C20" s="89"/>
      <c r="D20" s="27" t="s">
        <v>25</v>
      </c>
      <c r="E20" s="27">
        <v>8</v>
      </c>
      <c r="F20" s="27">
        <v>29.970029970029973</v>
      </c>
      <c r="G20" s="36" t="s">
        <v>29</v>
      </c>
      <c r="H20" s="91"/>
      <c r="I20" s="29">
        <v>2</v>
      </c>
      <c r="J20" s="30">
        <v>10</v>
      </c>
      <c r="K20" s="27">
        <v>1125</v>
      </c>
      <c r="L20" s="27">
        <v>1080</v>
      </c>
      <c r="M20" s="27">
        <v>1920</v>
      </c>
      <c r="N20" s="27">
        <v>2200</v>
      </c>
      <c r="O20" s="57">
        <f t="shared" si="3"/>
        <v>1483.5164835164837</v>
      </c>
      <c r="P20" s="58">
        <f t="shared" si="4"/>
        <v>5500</v>
      </c>
      <c r="Q20" s="31">
        <v>6187500</v>
      </c>
      <c r="R20" s="32">
        <f t="shared" si="5"/>
        <v>4497</v>
      </c>
      <c r="S20" s="33">
        <f t="shared" si="6"/>
        <v>1004</v>
      </c>
      <c r="T20" s="33">
        <f t="shared" si="7"/>
        <v>372</v>
      </c>
      <c r="U20" s="14">
        <v>4</v>
      </c>
      <c r="V20" s="14">
        <v>1</v>
      </c>
      <c r="W20" s="14">
        <f t="shared" si="10"/>
        <v>1375</v>
      </c>
      <c r="X20" s="34">
        <f t="shared" si="11"/>
        <v>1375</v>
      </c>
      <c r="Y20" s="34">
        <f t="shared" si="12"/>
        <v>0</v>
      </c>
      <c r="Z20" s="1"/>
      <c r="AA20" s="1"/>
      <c r="AB20" s="1"/>
      <c r="AC20" s="1"/>
      <c r="AD20" s="1"/>
    </row>
    <row r="21" spans="1:30" s="13" customFormat="1" ht="23.25" customHeight="1" x14ac:dyDescent="0.25">
      <c r="A21" s="89"/>
      <c r="B21" s="37" t="s">
        <v>31</v>
      </c>
      <c r="C21" s="89"/>
      <c r="D21" s="27" t="s">
        <v>25</v>
      </c>
      <c r="E21" s="27">
        <v>9</v>
      </c>
      <c r="F21" s="27">
        <v>25</v>
      </c>
      <c r="G21" s="36" t="s">
        <v>29</v>
      </c>
      <c r="H21" s="91"/>
      <c r="I21" s="29">
        <v>2</v>
      </c>
      <c r="J21" s="30">
        <v>10</v>
      </c>
      <c r="K21" s="27">
        <v>1125</v>
      </c>
      <c r="L21" s="27">
        <v>1080</v>
      </c>
      <c r="M21" s="27">
        <v>1920</v>
      </c>
      <c r="N21" s="27">
        <v>2640</v>
      </c>
      <c r="O21" s="57">
        <f t="shared" si="3"/>
        <v>1485</v>
      </c>
      <c r="P21" s="58">
        <f t="shared" si="4"/>
        <v>6600</v>
      </c>
      <c r="Q21" s="31">
        <v>7425000</v>
      </c>
      <c r="R21" s="32">
        <f t="shared" si="5"/>
        <v>5397</v>
      </c>
      <c r="S21" s="33">
        <f t="shared" si="6"/>
        <v>104</v>
      </c>
      <c r="T21" s="33">
        <f t="shared" si="7"/>
        <v>1272</v>
      </c>
      <c r="U21" s="14">
        <v>5</v>
      </c>
      <c r="V21" s="14">
        <v>1</v>
      </c>
      <c r="W21" s="14">
        <f t="shared" si="10"/>
        <v>1320</v>
      </c>
      <c r="X21" s="34">
        <f t="shared" si="11"/>
        <v>1320</v>
      </c>
      <c r="Y21" s="34">
        <f t="shared" si="12"/>
        <v>0</v>
      </c>
      <c r="Z21" s="1"/>
      <c r="AA21" s="1"/>
      <c r="AB21" s="1"/>
      <c r="AC21" s="1"/>
      <c r="AD21" s="1"/>
    </row>
    <row r="22" spans="1:30" s="13" customFormat="1" ht="23.25" customHeight="1" x14ac:dyDescent="0.25">
      <c r="A22" s="89"/>
      <c r="B22" s="27" t="s">
        <v>32</v>
      </c>
      <c r="C22" s="89"/>
      <c r="D22" s="27" t="s">
        <v>33</v>
      </c>
      <c r="E22" s="27">
        <v>1</v>
      </c>
      <c r="F22" s="27">
        <v>60</v>
      </c>
      <c r="G22" s="36" t="s">
        <v>29</v>
      </c>
      <c r="H22" s="91"/>
      <c r="I22" s="29">
        <v>2</v>
      </c>
      <c r="J22" s="30">
        <v>10</v>
      </c>
      <c r="K22" s="27">
        <v>750</v>
      </c>
      <c r="L22" s="27">
        <v>720</v>
      </c>
      <c r="M22" s="27">
        <v>1280</v>
      </c>
      <c r="N22" s="27">
        <v>1650</v>
      </c>
      <c r="O22" s="57">
        <f t="shared" si="3"/>
        <v>1485</v>
      </c>
      <c r="P22" s="58">
        <f t="shared" si="4"/>
        <v>4125</v>
      </c>
      <c r="Q22" s="31">
        <v>3093750</v>
      </c>
      <c r="R22" s="32">
        <f t="shared" si="5"/>
        <v>2249</v>
      </c>
      <c r="S22" s="33">
        <f t="shared" si="6"/>
        <v>502</v>
      </c>
      <c r="T22" s="33">
        <f t="shared" si="7"/>
        <v>874</v>
      </c>
      <c r="U22" s="14">
        <v>3</v>
      </c>
      <c r="V22" s="14">
        <v>1</v>
      </c>
      <c r="W22" s="14">
        <f t="shared" si="10"/>
        <v>1375</v>
      </c>
      <c r="X22" s="34">
        <f t="shared" si="11"/>
        <v>1375</v>
      </c>
      <c r="Y22" s="34">
        <f t="shared" si="12"/>
        <v>0</v>
      </c>
      <c r="Z22" s="1"/>
      <c r="AA22" s="1"/>
      <c r="AB22" s="1"/>
      <c r="AC22" s="1"/>
      <c r="AD22" s="1"/>
    </row>
    <row r="23" spans="1:30" s="5" customFormat="1" ht="23.25" customHeight="1" x14ac:dyDescent="0.25">
      <c r="A23" s="89"/>
      <c r="B23" s="16" t="s">
        <v>34</v>
      </c>
      <c r="C23" s="89"/>
      <c r="D23" s="16" t="s">
        <v>33</v>
      </c>
      <c r="E23" s="16">
        <v>2</v>
      </c>
      <c r="F23" s="16">
        <v>59.940059940059946</v>
      </c>
      <c r="G23" s="18" t="s">
        <v>29</v>
      </c>
      <c r="H23" s="91"/>
      <c r="I23" s="19">
        <v>2</v>
      </c>
      <c r="J23" s="17">
        <v>10</v>
      </c>
      <c r="K23" s="16">
        <v>750</v>
      </c>
      <c r="L23" s="16">
        <v>720</v>
      </c>
      <c r="M23" s="16">
        <v>1280</v>
      </c>
      <c r="N23" s="16">
        <v>1650</v>
      </c>
      <c r="O23" s="20">
        <f t="shared" si="3"/>
        <v>1483.5164835164837</v>
      </c>
      <c r="P23" s="21">
        <f t="shared" si="4"/>
        <v>4125</v>
      </c>
      <c r="Q23" s="22">
        <v>3093750</v>
      </c>
      <c r="R23" s="23">
        <f t="shared" si="5"/>
        <v>2249</v>
      </c>
      <c r="S23" s="24">
        <f t="shared" si="6"/>
        <v>502</v>
      </c>
      <c r="T23" s="24">
        <f t="shared" si="7"/>
        <v>874</v>
      </c>
      <c r="U23" s="8">
        <v>3</v>
      </c>
      <c r="V23" s="8">
        <v>1</v>
      </c>
      <c r="W23" s="8">
        <f t="shared" si="10"/>
        <v>1375</v>
      </c>
      <c r="X23" s="25">
        <f t="shared" si="11"/>
        <v>1375</v>
      </c>
      <c r="Y23" s="25">
        <f t="shared" si="12"/>
        <v>0</v>
      </c>
      <c r="Z23" s="4"/>
      <c r="AA23" s="4"/>
      <c r="AB23" s="4"/>
      <c r="AC23" s="4"/>
      <c r="AD23" s="4"/>
    </row>
    <row r="24" spans="1:30" s="5" customFormat="1" ht="23.25" customHeight="1" x14ac:dyDescent="0.25">
      <c r="A24" s="89"/>
      <c r="B24" s="16" t="s">
        <v>35</v>
      </c>
      <c r="C24" s="89"/>
      <c r="D24" s="16" t="s">
        <v>33</v>
      </c>
      <c r="E24" s="16">
        <v>3</v>
      </c>
      <c r="F24" s="16">
        <v>50</v>
      </c>
      <c r="G24" s="18" t="s">
        <v>29</v>
      </c>
      <c r="H24" s="91"/>
      <c r="I24" s="19">
        <v>2</v>
      </c>
      <c r="J24" s="17">
        <v>10</v>
      </c>
      <c r="K24" s="16">
        <v>750</v>
      </c>
      <c r="L24" s="16">
        <v>720</v>
      </c>
      <c r="M24" s="16">
        <v>1280</v>
      </c>
      <c r="N24" s="16">
        <v>1980</v>
      </c>
      <c r="O24" s="20">
        <f t="shared" si="3"/>
        <v>1485</v>
      </c>
      <c r="P24" s="21">
        <f t="shared" si="4"/>
        <v>4950</v>
      </c>
      <c r="Q24" s="22">
        <v>3712500</v>
      </c>
      <c r="R24" s="23">
        <f t="shared" si="5"/>
        <v>2699</v>
      </c>
      <c r="S24" s="24">
        <f t="shared" si="6"/>
        <v>52</v>
      </c>
      <c r="T24" s="24">
        <f t="shared" si="7"/>
        <v>1324</v>
      </c>
      <c r="U24" s="8">
        <v>4</v>
      </c>
      <c r="V24" s="8">
        <v>1</v>
      </c>
      <c r="W24" s="8">
        <f t="shared" si="10"/>
        <v>1238</v>
      </c>
      <c r="X24" s="25">
        <f t="shared" si="11"/>
        <v>1236</v>
      </c>
      <c r="Y24" s="25">
        <f t="shared" si="12"/>
        <v>2</v>
      </c>
      <c r="Z24" s="4"/>
      <c r="AA24" s="4"/>
      <c r="AB24" s="4"/>
      <c r="AC24" s="4"/>
      <c r="AD24" s="4"/>
    </row>
    <row r="25" spans="1:30" s="13" customFormat="1" ht="23.25" customHeight="1" x14ac:dyDescent="0.25">
      <c r="A25" s="89"/>
      <c r="B25" s="27" t="s">
        <v>36</v>
      </c>
      <c r="C25" s="89"/>
      <c r="D25" s="27" t="s">
        <v>33</v>
      </c>
      <c r="E25" s="27">
        <v>4</v>
      </c>
      <c r="F25" s="27">
        <v>30</v>
      </c>
      <c r="G25" s="36" t="s">
        <v>29</v>
      </c>
      <c r="H25" s="91"/>
      <c r="I25" s="29">
        <v>2</v>
      </c>
      <c r="J25" s="30">
        <v>10</v>
      </c>
      <c r="K25" s="27">
        <v>750</v>
      </c>
      <c r="L25" s="27">
        <v>720</v>
      </c>
      <c r="M25" s="27">
        <v>1280</v>
      </c>
      <c r="N25" s="27">
        <v>3300</v>
      </c>
      <c r="O25" s="57">
        <f t="shared" si="3"/>
        <v>1485</v>
      </c>
      <c r="P25" s="58">
        <f t="shared" si="4"/>
        <v>8250</v>
      </c>
      <c r="Q25" s="31">
        <v>6187500</v>
      </c>
      <c r="R25" s="32">
        <f t="shared" si="5"/>
        <v>4497</v>
      </c>
      <c r="S25" s="33">
        <f t="shared" si="6"/>
        <v>1004</v>
      </c>
      <c r="T25" s="33">
        <f t="shared" si="7"/>
        <v>372</v>
      </c>
      <c r="U25" s="14">
        <v>6</v>
      </c>
      <c r="V25" s="14">
        <v>1</v>
      </c>
      <c r="W25" s="14">
        <f t="shared" si="10"/>
        <v>1375</v>
      </c>
      <c r="X25" s="34">
        <f t="shared" si="11"/>
        <v>1375</v>
      </c>
      <c r="Y25" s="34">
        <f t="shared" si="12"/>
        <v>0</v>
      </c>
      <c r="Z25" s="1"/>
      <c r="AA25" s="1"/>
      <c r="AB25" s="1"/>
      <c r="AC25" s="1"/>
      <c r="AD25" s="1"/>
    </row>
    <row r="26" spans="1:30" s="13" customFormat="1" ht="23.25" customHeight="1" x14ac:dyDescent="0.25">
      <c r="A26" s="89"/>
      <c r="B26" s="27" t="s">
        <v>37</v>
      </c>
      <c r="C26" s="89"/>
      <c r="D26" s="27" t="s">
        <v>33</v>
      </c>
      <c r="E26" s="27">
        <v>5</v>
      </c>
      <c r="F26" s="27">
        <v>29.970029970029973</v>
      </c>
      <c r="G26" s="36" t="s">
        <v>29</v>
      </c>
      <c r="H26" s="91"/>
      <c r="I26" s="29">
        <v>2</v>
      </c>
      <c r="J26" s="30">
        <v>10</v>
      </c>
      <c r="K26" s="27">
        <v>750</v>
      </c>
      <c r="L26" s="27">
        <v>720</v>
      </c>
      <c r="M26" s="27">
        <v>1280</v>
      </c>
      <c r="N26" s="27">
        <v>3300</v>
      </c>
      <c r="O26" s="57">
        <f t="shared" si="3"/>
        <v>1483.5164835164837</v>
      </c>
      <c r="P26" s="58">
        <f t="shared" si="4"/>
        <v>8250</v>
      </c>
      <c r="Q26" s="31">
        <v>6187500</v>
      </c>
      <c r="R26" s="32">
        <f t="shared" si="5"/>
        <v>4497</v>
      </c>
      <c r="S26" s="33">
        <f t="shared" si="6"/>
        <v>1004</v>
      </c>
      <c r="T26" s="33">
        <f t="shared" si="7"/>
        <v>372</v>
      </c>
      <c r="U26" s="14">
        <v>6</v>
      </c>
      <c r="V26" s="14">
        <v>1</v>
      </c>
      <c r="W26" s="14">
        <f t="shared" si="10"/>
        <v>1375</v>
      </c>
      <c r="X26" s="34">
        <f t="shared" si="11"/>
        <v>1375</v>
      </c>
      <c r="Y26" s="34">
        <f t="shared" si="12"/>
        <v>0</v>
      </c>
      <c r="Z26" s="1"/>
      <c r="AA26" s="1"/>
      <c r="AB26" s="1"/>
      <c r="AC26" s="1"/>
      <c r="AD26" s="1"/>
    </row>
    <row r="27" spans="1:30" s="13" customFormat="1" ht="23.25" customHeight="1" x14ac:dyDescent="0.25">
      <c r="A27" s="89"/>
      <c r="B27" s="27" t="s">
        <v>38</v>
      </c>
      <c r="C27" s="89"/>
      <c r="D27" s="27" t="s">
        <v>33</v>
      </c>
      <c r="E27" s="27">
        <v>6</v>
      </c>
      <c r="F27" s="27">
        <v>25</v>
      </c>
      <c r="G27" s="36" t="s">
        <v>29</v>
      </c>
      <c r="H27" s="91"/>
      <c r="I27" s="29">
        <v>2</v>
      </c>
      <c r="J27" s="30">
        <v>10</v>
      </c>
      <c r="K27" s="27">
        <v>750</v>
      </c>
      <c r="L27" s="27">
        <v>720</v>
      </c>
      <c r="M27" s="27">
        <v>1280</v>
      </c>
      <c r="N27" s="27">
        <v>3960</v>
      </c>
      <c r="O27" s="57">
        <f t="shared" si="3"/>
        <v>1485</v>
      </c>
      <c r="P27" s="58">
        <f t="shared" si="4"/>
        <v>9900</v>
      </c>
      <c r="Q27" s="31">
        <v>7425000</v>
      </c>
      <c r="R27" s="32">
        <f t="shared" si="5"/>
        <v>5397</v>
      </c>
      <c r="S27" s="33">
        <f t="shared" si="6"/>
        <v>104</v>
      </c>
      <c r="T27" s="33">
        <f t="shared" si="7"/>
        <v>1272</v>
      </c>
      <c r="U27" s="14">
        <v>8</v>
      </c>
      <c r="V27" s="14">
        <v>1</v>
      </c>
      <c r="W27" s="14">
        <f t="shared" si="10"/>
        <v>1238</v>
      </c>
      <c r="X27" s="34">
        <f t="shared" si="11"/>
        <v>1234</v>
      </c>
      <c r="Y27" s="34">
        <f t="shared" si="12"/>
        <v>4</v>
      </c>
      <c r="Z27" s="1"/>
      <c r="AA27" s="1"/>
      <c r="AB27" s="1"/>
      <c r="AC27" s="1"/>
      <c r="AD27" s="1"/>
    </row>
    <row r="28" spans="1:30" s="13" customFormat="1" ht="23.25" customHeight="1" x14ac:dyDescent="0.25">
      <c r="A28" s="89"/>
      <c r="B28" s="27" t="s">
        <v>39</v>
      </c>
      <c r="C28" s="89"/>
      <c r="D28" s="27" t="s">
        <v>33</v>
      </c>
      <c r="E28" s="27">
        <v>7</v>
      </c>
      <c r="F28" s="27">
        <v>24</v>
      </c>
      <c r="G28" s="36" t="s">
        <v>29</v>
      </c>
      <c r="H28" s="91"/>
      <c r="I28" s="29">
        <v>2</v>
      </c>
      <c r="J28" s="30">
        <v>10</v>
      </c>
      <c r="K28" s="27">
        <v>750</v>
      </c>
      <c r="L28" s="27">
        <v>720</v>
      </c>
      <c r="M28" s="27">
        <v>1280</v>
      </c>
      <c r="N28" s="27">
        <v>4125</v>
      </c>
      <c r="O28" s="57">
        <f t="shared" si="3"/>
        <v>1485</v>
      </c>
      <c r="P28" s="58">
        <f t="shared" si="4"/>
        <v>10312.5</v>
      </c>
      <c r="Q28" s="31">
        <v>7734375</v>
      </c>
      <c r="R28" s="32">
        <f t="shared" si="5"/>
        <v>5621</v>
      </c>
      <c r="S28" s="33">
        <f t="shared" si="6"/>
        <v>1255</v>
      </c>
      <c r="T28" s="33">
        <f t="shared" si="7"/>
        <v>121</v>
      </c>
      <c r="U28" s="14">
        <v>8</v>
      </c>
      <c r="V28" s="14">
        <v>1</v>
      </c>
      <c r="W28" s="14">
        <f t="shared" si="10"/>
        <v>1290</v>
      </c>
      <c r="X28" s="34">
        <f t="shared" si="11"/>
        <v>1282.5</v>
      </c>
      <c r="Y28" s="34">
        <f t="shared" si="12"/>
        <v>7.5</v>
      </c>
      <c r="Z28" s="1"/>
      <c r="AA28" s="1"/>
      <c r="AB28" s="1"/>
      <c r="AC28" s="1"/>
      <c r="AD28" s="1"/>
    </row>
    <row r="29" spans="1:30" s="13" customFormat="1" ht="23.25" customHeight="1" x14ac:dyDescent="0.25">
      <c r="A29" s="89"/>
      <c r="B29" s="27" t="s">
        <v>40</v>
      </c>
      <c r="C29" s="89"/>
      <c r="D29" s="27" t="s">
        <v>33</v>
      </c>
      <c r="E29" s="27">
        <v>8</v>
      </c>
      <c r="F29" s="27">
        <v>23.976023976023978</v>
      </c>
      <c r="G29" s="36" t="s">
        <v>29</v>
      </c>
      <c r="H29" s="91"/>
      <c r="I29" s="29">
        <v>2</v>
      </c>
      <c r="J29" s="30">
        <v>10</v>
      </c>
      <c r="K29" s="27">
        <v>750</v>
      </c>
      <c r="L29" s="27">
        <v>720</v>
      </c>
      <c r="M29" s="27">
        <v>1280</v>
      </c>
      <c r="N29" s="27">
        <v>4125</v>
      </c>
      <c r="O29" s="57">
        <f t="shared" si="3"/>
        <v>1483.5164835164837</v>
      </c>
      <c r="P29" s="58">
        <f t="shared" si="4"/>
        <v>10312.5</v>
      </c>
      <c r="Q29" s="31">
        <v>7734375</v>
      </c>
      <c r="R29" s="32">
        <f t="shared" si="5"/>
        <v>5621</v>
      </c>
      <c r="S29" s="33">
        <f t="shared" si="6"/>
        <v>1255</v>
      </c>
      <c r="T29" s="33">
        <f t="shared" si="7"/>
        <v>121</v>
      </c>
      <c r="U29" s="14">
        <v>8</v>
      </c>
      <c r="V29" s="14">
        <v>1</v>
      </c>
      <c r="W29" s="14">
        <f t="shared" si="10"/>
        <v>1290</v>
      </c>
      <c r="X29" s="34">
        <f t="shared" si="11"/>
        <v>1282.5</v>
      </c>
      <c r="Y29" s="34">
        <f t="shared" si="12"/>
        <v>7.5</v>
      </c>
      <c r="Z29" s="1"/>
      <c r="AA29" s="1"/>
      <c r="AB29" s="1"/>
      <c r="AC29" s="1"/>
      <c r="AD29" s="1"/>
    </row>
    <row r="30" spans="1:30" s="13" customFormat="1" ht="23.25" customHeight="1" x14ac:dyDescent="0.25">
      <c r="A30" s="89"/>
      <c r="B30" s="37" t="s">
        <v>41</v>
      </c>
      <c r="C30" s="89"/>
      <c r="D30" s="37" t="s">
        <v>25</v>
      </c>
      <c r="E30" s="37">
        <v>10</v>
      </c>
      <c r="F30" s="37">
        <v>24</v>
      </c>
      <c r="G30" s="38" t="s">
        <v>42</v>
      </c>
      <c r="H30" s="91"/>
      <c r="I30" s="29">
        <v>2</v>
      </c>
      <c r="J30" s="30">
        <v>10</v>
      </c>
      <c r="K30" s="37">
        <v>1125</v>
      </c>
      <c r="L30" s="37">
        <v>1080</v>
      </c>
      <c r="M30" s="37">
        <v>1920</v>
      </c>
      <c r="N30" s="37">
        <v>2750</v>
      </c>
      <c r="O30" s="57">
        <f t="shared" si="3"/>
        <v>1485</v>
      </c>
      <c r="P30" s="58">
        <f t="shared" si="4"/>
        <v>6875</v>
      </c>
      <c r="Q30" s="31">
        <v>7734375</v>
      </c>
      <c r="R30" s="32">
        <f t="shared" si="5"/>
        <v>5621</v>
      </c>
      <c r="S30" s="33">
        <f t="shared" si="6"/>
        <v>1255</v>
      </c>
      <c r="T30" s="33">
        <f t="shared" si="7"/>
        <v>121</v>
      </c>
      <c r="U30" s="14">
        <v>5</v>
      </c>
      <c r="V30" s="14">
        <v>1</v>
      </c>
      <c r="W30" s="14">
        <f t="shared" si="10"/>
        <v>1375</v>
      </c>
      <c r="X30" s="34">
        <f t="shared" si="11"/>
        <v>1375</v>
      </c>
      <c r="Y30" s="34">
        <f t="shared" si="12"/>
        <v>0</v>
      </c>
      <c r="Z30" s="1"/>
      <c r="AA30" s="1"/>
      <c r="AB30" s="1"/>
      <c r="AC30" s="1"/>
      <c r="AD30" s="1"/>
    </row>
    <row r="31" spans="1:30" s="7" customFormat="1" ht="23.25" customHeight="1" x14ac:dyDescent="0.25">
      <c r="A31" s="89"/>
      <c r="B31" s="16" t="s">
        <v>43</v>
      </c>
      <c r="C31" s="89"/>
      <c r="D31" s="16" t="s">
        <v>25</v>
      </c>
      <c r="E31" s="16">
        <v>11</v>
      </c>
      <c r="F31" s="16">
        <v>23.976023976023978</v>
      </c>
      <c r="G31" s="18" t="s">
        <v>42</v>
      </c>
      <c r="H31" s="91"/>
      <c r="I31" s="19">
        <v>2</v>
      </c>
      <c r="J31" s="17">
        <v>10</v>
      </c>
      <c r="K31" s="16">
        <v>1125</v>
      </c>
      <c r="L31" s="16">
        <v>1080</v>
      </c>
      <c r="M31" s="16">
        <v>1920</v>
      </c>
      <c r="N31" s="16">
        <v>2750</v>
      </c>
      <c r="O31" s="20">
        <f t="shared" si="3"/>
        <v>1483.5164835164835</v>
      </c>
      <c r="P31" s="21">
        <f t="shared" si="4"/>
        <v>6875</v>
      </c>
      <c r="Q31" s="22">
        <v>7734375</v>
      </c>
      <c r="R31" s="23">
        <f t="shared" si="5"/>
        <v>5621</v>
      </c>
      <c r="S31" s="24">
        <f t="shared" si="6"/>
        <v>1255</v>
      </c>
      <c r="T31" s="24">
        <f t="shared" si="7"/>
        <v>121</v>
      </c>
      <c r="U31" s="8">
        <v>5</v>
      </c>
      <c r="V31" s="8">
        <v>1</v>
      </c>
      <c r="W31" s="8">
        <f t="shared" si="10"/>
        <v>1375</v>
      </c>
      <c r="X31" s="25">
        <f t="shared" si="11"/>
        <v>1375</v>
      </c>
      <c r="Y31" s="25">
        <f t="shared" si="12"/>
        <v>0</v>
      </c>
      <c r="Z31" s="6"/>
      <c r="AA31" s="6"/>
      <c r="AB31" s="6"/>
      <c r="AC31" s="6"/>
      <c r="AD31" s="6"/>
    </row>
    <row r="32" spans="1:30" s="85" customFormat="1" ht="23.25" customHeight="1" x14ac:dyDescent="0.25">
      <c r="A32" s="89" t="s">
        <v>44</v>
      </c>
      <c r="B32" s="72" t="s">
        <v>45</v>
      </c>
      <c r="C32" s="93" t="s">
        <v>46</v>
      </c>
      <c r="D32" s="73" t="s">
        <v>25</v>
      </c>
      <c r="E32" s="72">
        <v>1</v>
      </c>
      <c r="F32" s="73">
        <v>60</v>
      </c>
      <c r="G32" s="74" t="s">
        <v>29</v>
      </c>
      <c r="H32" s="90" t="s">
        <v>19</v>
      </c>
      <c r="I32" s="75">
        <v>2</v>
      </c>
      <c r="J32" s="76">
        <v>10</v>
      </c>
      <c r="K32" s="73">
        <v>1125</v>
      </c>
      <c r="L32" s="73">
        <v>1080</v>
      </c>
      <c r="M32" s="73">
        <v>1920</v>
      </c>
      <c r="N32" s="73">
        <v>2200</v>
      </c>
      <c r="O32" s="77">
        <f t="shared" si="3"/>
        <v>2970</v>
      </c>
      <c r="P32" s="78">
        <f t="shared" si="4"/>
        <v>5500</v>
      </c>
      <c r="Q32" s="79">
        <v>6187500</v>
      </c>
      <c r="R32" s="80">
        <f t="shared" si="5"/>
        <v>4497</v>
      </c>
      <c r="S32" s="81">
        <f t="shared" si="6"/>
        <v>1004</v>
      </c>
      <c r="T32" s="81">
        <f t="shared" si="7"/>
        <v>372</v>
      </c>
      <c r="U32" s="82">
        <v>4</v>
      </c>
      <c r="V32" s="82">
        <v>1</v>
      </c>
      <c r="W32" s="82">
        <f t="shared" si="10"/>
        <v>1375</v>
      </c>
      <c r="X32" s="83">
        <f t="shared" si="11"/>
        <v>1375</v>
      </c>
      <c r="Y32" s="83">
        <f t="shared" si="12"/>
        <v>0</v>
      </c>
      <c r="Z32" s="84"/>
      <c r="AA32" s="84"/>
      <c r="AB32" s="84"/>
      <c r="AC32" s="84"/>
      <c r="AD32" s="84"/>
    </row>
    <row r="33" spans="1:30" s="5" customFormat="1" ht="23.25" customHeight="1" x14ac:dyDescent="0.25">
      <c r="A33" s="89"/>
      <c r="B33" s="16" t="s">
        <v>47</v>
      </c>
      <c r="C33" s="93"/>
      <c r="D33" s="16" t="s">
        <v>25</v>
      </c>
      <c r="E33" s="16">
        <v>2</v>
      </c>
      <c r="F33" s="16">
        <v>59.940059940059946</v>
      </c>
      <c r="G33" s="18" t="s">
        <v>29</v>
      </c>
      <c r="H33" s="91"/>
      <c r="I33" s="19">
        <v>2</v>
      </c>
      <c r="J33" s="17">
        <v>10</v>
      </c>
      <c r="K33" s="16">
        <v>1125</v>
      </c>
      <c r="L33" s="16">
        <v>1080</v>
      </c>
      <c r="M33" s="16">
        <v>1920</v>
      </c>
      <c r="N33" s="16">
        <v>2200</v>
      </c>
      <c r="O33" s="20">
        <f t="shared" si="3"/>
        <v>2967.0329670329675</v>
      </c>
      <c r="P33" s="21">
        <f t="shared" si="4"/>
        <v>5500</v>
      </c>
      <c r="Q33" s="22">
        <v>6187500</v>
      </c>
      <c r="R33" s="23">
        <f t="shared" si="5"/>
        <v>4497</v>
      </c>
      <c r="S33" s="24">
        <f t="shared" si="6"/>
        <v>1004</v>
      </c>
      <c r="T33" s="24">
        <f t="shared" si="7"/>
        <v>372</v>
      </c>
      <c r="U33" s="8">
        <v>4</v>
      </c>
      <c r="V33" s="8">
        <v>1</v>
      </c>
      <c r="W33" s="8">
        <f t="shared" si="10"/>
        <v>1375</v>
      </c>
      <c r="X33" s="25">
        <f t="shared" si="11"/>
        <v>1375</v>
      </c>
      <c r="Y33" s="25">
        <f t="shared" si="12"/>
        <v>0</v>
      </c>
      <c r="Z33" s="4"/>
      <c r="AA33" s="4"/>
      <c r="AB33" s="4"/>
      <c r="AC33" s="4"/>
      <c r="AD33" s="4"/>
    </row>
    <row r="34" spans="1:30" s="71" customFormat="1" ht="23.25" customHeight="1" x14ac:dyDescent="0.25">
      <c r="A34" s="89"/>
      <c r="B34" s="59" t="s">
        <v>48</v>
      </c>
      <c r="C34" s="93"/>
      <c r="D34" s="59" t="s">
        <v>25</v>
      </c>
      <c r="E34" s="59">
        <v>3</v>
      </c>
      <c r="F34" s="59">
        <v>50</v>
      </c>
      <c r="G34" s="61" t="s">
        <v>29</v>
      </c>
      <c r="H34" s="92"/>
      <c r="I34" s="62">
        <v>2</v>
      </c>
      <c r="J34" s="60">
        <v>10</v>
      </c>
      <c r="K34" s="59">
        <v>1125</v>
      </c>
      <c r="L34" s="59">
        <v>1080</v>
      </c>
      <c r="M34" s="59">
        <v>1920</v>
      </c>
      <c r="N34" s="59">
        <v>2640</v>
      </c>
      <c r="O34" s="63">
        <f t="shared" si="3"/>
        <v>2970</v>
      </c>
      <c r="P34" s="64">
        <f t="shared" si="4"/>
        <v>6600</v>
      </c>
      <c r="Q34" s="65">
        <v>7425000</v>
      </c>
      <c r="R34" s="66">
        <f t="shared" si="5"/>
        <v>5397</v>
      </c>
      <c r="S34" s="67">
        <f t="shared" si="6"/>
        <v>104</v>
      </c>
      <c r="T34" s="67">
        <f t="shared" si="7"/>
        <v>1272</v>
      </c>
      <c r="U34" s="68">
        <v>5</v>
      </c>
      <c r="V34" s="68">
        <v>1</v>
      </c>
      <c r="W34" s="68">
        <f t="shared" si="10"/>
        <v>1320</v>
      </c>
      <c r="X34" s="69">
        <f t="shared" si="11"/>
        <v>1320</v>
      </c>
      <c r="Y34" s="69">
        <f t="shared" si="12"/>
        <v>0</v>
      </c>
      <c r="Z34" s="70"/>
      <c r="AA34" s="70"/>
      <c r="AB34" s="70"/>
      <c r="AC34" s="70"/>
      <c r="AD34" s="70"/>
    </row>
    <row r="35" spans="1:30" ht="25.5" hidden="1" x14ac:dyDescent="0.25">
      <c r="A35" s="89"/>
      <c r="B35" s="39" t="s">
        <v>32</v>
      </c>
      <c r="C35" s="93"/>
      <c r="D35" s="40" t="s">
        <v>49</v>
      </c>
      <c r="E35" s="41">
        <v>1</v>
      </c>
      <c r="F35" s="39">
        <v>60</v>
      </c>
      <c r="G35" s="42" t="s">
        <v>29</v>
      </c>
      <c r="H35" s="86" t="s">
        <v>50</v>
      </c>
      <c r="I35" s="43"/>
      <c r="J35" s="40">
        <v>10</v>
      </c>
      <c r="K35" s="39">
        <v>750</v>
      </c>
      <c r="L35" s="39">
        <v>720</v>
      </c>
      <c r="M35" s="39">
        <v>1280</v>
      </c>
      <c r="N35" s="41">
        <v>1650</v>
      </c>
      <c r="O35" s="44">
        <v>2970</v>
      </c>
      <c r="P35" s="45">
        <v>8250</v>
      </c>
      <c r="Q35" s="45">
        <v>6187500</v>
      </c>
      <c r="R35" s="45">
        <v>4497</v>
      </c>
      <c r="S35" s="46">
        <v>1004</v>
      </c>
      <c r="T35" s="46">
        <v>372</v>
      </c>
      <c r="W35" s="10" t="e">
        <f t="shared" si="8"/>
        <v>#DIV/0!</v>
      </c>
      <c r="X35" s="45" t="e">
        <f t="shared" ref="X35:X58" si="13">MOD(P35*V35,W35)</f>
        <v>#DIV/0!</v>
      </c>
      <c r="Y35" s="45" t="e">
        <f t="shared" si="9"/>
        <v>#DIV/0!</v>
      </c>
    </row>
    <row r="36" spans="1:30" ht="25.5" hidden="1" x14ac:dyDescent="0.25">
      <c r="A36" s="89"/>
      <c r="B36" s="39" t="s">
        <v>34</v>
      </c>
      <c r="C36" s="93"/>
      <c r="D36" s="40" t="s">
        <v>49</v>
      </c>
      <c r="E36" s="41">
        <v>2</v>
      </c>
      <c r="F36" s="41">
        <v>59.940059940059946</v>
      </c>
      <c r="G36" s="42" t="s">
        <v>29</v>
      </c>
      <c r="H36" s="86"/>
      <c r="I36" s="43"/>
      <c r="J36" s="40">
        <v>10</v>
      </c>
      <c r="K36" s="39">
        <v>750</v>
      </c>
      <c r="L36" s="39">
        <v>720</v>
      </c>
      <c r="M36" s="39">
        <v>1280</v>
      </c>
      <c r="N36" s="41">
        <v>1650</v>
      </c>
      <c r="O36" s="47">
        <v>2967.0329670329675</v>
      </c>
      <c r="P36" s="45">
        <v>8250</v>
      </c>
      <c r="Q36" s="45">
        <v>6187500</v>
      </c>
      <c r="R36" s="45">
        <v>4497</v>
      </c>
      <c r="S36" s="46">
        <v>1004</v>
      </c>
      <c r="T36" s="46">
        <v>372</v>
      </c>
      <c r="W36" s="10" t="e">
        <f t="shared" si="8"/>
        <v>#DIV/0!</v>
      </c>
      <c r="X36" s="45" t="e">
        <f t="shared" si="13"/>
        <v>#DIV/0!</v>
      </c>
      <c r="Y36" s="45" t="e">
        <f t="shared" si="9"/>
        <v>#DIV/0!</v>
      </c>
    </row>
    <row r="37" spans="1:30" ht="25.5" hidden="1" x14ac:dyDescent="0.25">
      <c r="A37" s="89"/>
      <c r="B37" s="39" t="s">
        <v>35</v>
      </c>
      <c r="C37" s="93"/>
      <c r="D37" s="40" t="s">
        <v>49</v>
      </c>
      <c r="E37" s="41">
        <v>3</v>
      </c>
      <c r="F37" s="39">
        <v>50</v>
      </c>
      <c r="G37" s="42" t="s">
        <v>29</v>
      </c>
      <c r="H37" s="86"/>
      <c r="I37" s="43"/>
      <c r="J37" s="40">
        <v>10</v>
      </c>
      <c r="K37" s="39">
        <v>750</v>
      </c>
      <c r="L37" s="39">
        <v>720</v>
      </c>
      <c r="M37" s="39">
        <v>1280</v>
      </c>
      <c r="N37" s="41">
        <v>1980</v>
      </c>
      <c r="O37" s="47">
        <v>2970</v>
      </c>
      <c r="P37" s="45">
        <v>9900</v>
      </c>
      <c r="Q37" s="45">
        <v>7425000</v>
      </c>
      <c r="R37" s="45">
        <v>5397</v>
      </c>
      <c r="S37" s="46">
        <v>104</v>
      </c>
      <c r="T37" s="46">
        <v>1272</v>
      </c>
      <c r="W37" s="10" t="e">
        <f t="shared" si="8"/>
        <v>#DIV/0!</v>
      </c>
      <c r="X37" s="45" t="e">
        <f t="shared" si="13"/>
        <v>#DIV/0!</v>
      </c>
      <c r="Y37" s="45" t="e">
        <f t="shared" si="9"/>
        <v>#DIV/0!</v>
      </c>
    </row>
    <row r="38" spans="1:30" ht="25.5" hidden="1" x14ac:dyDescent="0.25">
      <c r="A38" s="89"/>
      <c r="B38" s="39" t="s">
        <v>36</v>
      </c>
      <c r="C38" s="93"/>
      <c r="D38" s="40" t="s">
        <v>49</v>
      </c>
      <c r="E38" s="41">
        <v>4</v>
      </c>
      <c r="F38" s="39">
        <v>30</v>
      </c>
      <c r="G38" s="42" t="s">
        <v>29</v>
      </c>
      <c r="H38" s="86"/>
      <c r="I38" s="43"/>
      <c r="J38" s="40">
        <v>10</v>
      </c>
      <c r="K38" s="39">
        <v>750</v>
      </c>
      <c r="L38" s="39">
        <v>720</v>
      </c>
      <c r="M38" s="39">
        <v>1280</v>
      </c>
      <c r="N38" s="41">
        <v>3300</v>
      </c>
      <c r="O38" s="47">
        <v>2970</v>
      </c>
      <c r="P38" s="45">
        <v>16500</v>
      </c>
      <c r="Q38" s="45">
        <v>12375000</v>
      </c>
      <c r="R38" s="45">
        <v>8994</v>
      </c>
      <c r="S38" s="46">
        <v>632</v>
      </c>
      <c r="T38" s="46">
        <v>744</v>
      </c>
      <c r="W38" s="10" t="e">
        <f t="shared" si="8"/>
        <v>#DIV/0!</v>
      </c>
      <c r="X38" s="45" t="e">
        <f t="shared" si="13"/>
        <v>#DIV/0!</v>
      </c>
      <c r="Y38" s="45" t="e">
        <f t="shared" si="9"/>
        <v>#DIV/0!</v>
      </c>
    </row>
    <row r="39" spans="1:30" ht="25.5" hidden="1" x14ac:dyDescent="0.25">
      <c r="A39" s="89"/>
      <c r="B39" s="39" t="s">
        <v>37</v>
      </c>
      <c r="C39" s="93"/>
      <c r="D39" s="40" t="s">
        <v>49</v>
      </c>
      <c r="E39" s="41">
        <v>5</v>
      </c>
      <c r="F39" s="41">
        <v>29.970029970029973</v>
      </c>
      <c r="G39" s="42" t="s">
        <v>29</v>
      </c>
      <c r="H39" s="86"/>
      <c r="I39" s="43"/>
      <c r="J39" s="40">
        <v>10</v>
      </c>
      <c r="K39" s="39">
        <v>750</v>
      </c>
      <c r="L39" s="39">
        <v>720</v>
      </c>
      <c r="M39" s="39">
        <v>1280</v>
      </c>
      <c r="N39" s="41">
        <v>3300</v>
      </c>
      <c r="O39" s="47">
        <v>2967.0329670329675</v>
      </c>
      <c r="P39" s="45">
        <v>16500</v>
      </c>
      <c r="Q39" s="45">
        <v>12375000</v>
      </c>
      <c r="R39" s="45">
        <v>8994</v>
      </c>
      <c r="S39" s="46">
        <v>632</v>
      </c>
      <c r="T39" s="46">
        <v>744</v>
      </c>
      <c r="W39" s="10" t="e">
        <f t="shared" si="8"/>
        <v>#DIV/0!</v>
      </c>
      <c r="X39" s="45" t="e">
        <f t="shared" si="13"/>
        <v>#DIV/0!</v>
      </c>
      <c r="Y39" s="45" t="e">
        <f t="shared" si="9"/>
        <v>#DIV/0!</v>
      </c>
    </row>
    <row r="40" spans="1:30" ht="25.5" hidden="1" x14ac:dyDescent="0.25">
      <c r="A40" s="89"/>
      <c r="B40" s="39" t="s">
        <v>38</v>
      </c>
      <c r="C40" s="93"/>
      <c r="D40" s="40" t="s">
        <v>49</v>
      </c>
      <c r="E40" s="41">
        <v>6</v>
      </c>
      <c r="F40" s="39">
        <v>25</v>
      </c>
      <c r="G40" s="42" t="s">
        <v>29</v>
      </c>
      <c r="H40" s="86"/>
      <c r="I40" s="43"/>
      <c r="J40" s="40">
        <v>10</v>
      </c>
      <c r="K40" s="39">
        <v>750</v>
      </c>
      <c r="L40" s="39">
        <v>720</v>
      </c>
      <c r="M40" s="39">
        <v>1280</v>
      </c>
      <c r="N40" s="41">
        <v>3960</v>
      </c>
      <c r="O40" s="47">
        <v>2970</v>
      </c>
      <c r="P40" s="45">
        <v>19800</v>
      </c>
      <c r="Q40" s="45">
        <v>14850000</v>
      </c>
      <c r="R40" s="45">
        <v>10793</v>
      </c>
      <c r="S40" s="46">
        <v>208</v>
      </c>
      <c r="T40" s="46">
        <v>1168</v>
      </c>
      <c r="W40" s="10" t="e">
        <f t="shared" si="8"/>
        <v>#DIV/0!</v>
      </c>
      <c r="X40" s="45" t="e">
        <f t="shared" si="13"/>
        <v>#DIV/0!</v>
      </c>
      <c r="Y40" s="45" t="e">
        <f t="shared" si="9"/>
        <v>#DIV/0!</v>
      </c>
    </row>
    <row r="41" spans="1:30" ht="25.5" hidden="1" x14ac:dyDescent="0.25">
      <c r="A41" s="89"/>
      <c r="B41" s="39" t="s">
        <v>39</v>
      </c>
      <c r="C41" s="93"/>
      <c r="D41" s="40" t="s">
        <v>49</v>
      </c>
      <c r="E41" s="41">
        <v>7</v>
      </c>
      <c r="F41" s="39">
        <v>24</v>
      </c>
      <c r="G41" s="42" t="s">
        <v>29</v>
      </c>
      <c r="H41" s="86"/>
      <c r="I41" s="43"/>
      <c r="J41" s="40">
        <v>10</v>
      </c>
      <c r="K41" s="39">
        <v>750</v>
      </c>
      <c r="L41" s="39">
        <v>720</v>
      </c>
      <c r="M41" s="39">
        <v>1280</v>
      </c>
      <c r="N41" s="41">
        <v>4125</v>
      </c>
      <c r="O41" s="47">
        <v>2970</v>
      </c>
      <c r="P41" s="45">
        <v>20625</v>
      </c>
      <c r="Q41" s="45">
        <v>15468750</v>
      </c>
      <c r="R41" s="45">
        <v>11242</v>
      </c>
      <c r="S41" s="46">
        <v>1134</v>
      </c>
      <c r="T41" s="46">
        <v>242</v>
      </c>
      <c r="W41" s="10" t="e">
        <f t="shared" si="8"/>
        <v>#DIV/0!</v>
      </c>
      <c r="X41" s="45" t="e">
        <f t="shared" si="13"/>
        <v>#DIV/0!</v>
      </c>
      <c r="Y41" s="45" t="e">
        <f t="shared" si="9"/>
        <v>#DIV/0!</v>
      </c>
    </row>
    <row r="42" spans="1:30" ht="25.5" hidden="1" x14ac:dyDescent="0.25">
      <c r="A42" s="89"/>
      <c r="B42" s="39" t="s">
        <v>40</v>
      </c>
      <c r="C42" s="93"/>
      <c r="D42" s="40" t="s">
        <v>49</v>
      </c>
      <c r="E42" s="41">
        <v>8</v>
      </c>
      <c r="F42" s="41">
        <v>23.976023976023978</v>
      </c>
      <c r="G42" s="42" t="s">
        <v>29</v>
      </c>
      <c r="H42" s="86"/>
      <c r="I42" s="43"/>
      <c r="J42" s="40">
        <v>10</v>
      </c>
      <c r="K42" s="39">
        <v>750</v>
      </c>
      <c r="L42" s="39">
        <v>720</v>
      </c>
      <c r="M42" s="39">
        <v>1280</v>
      </c>
      <c r="N42" s="41">
        <v>4125</v>
      </c>
      <c r="O42" s="47">
        <v>2967.032967032967</v>
      </c>
      <c r="P42" s="45">
        <v>20625</v>
      </c>
      <c r="Q42" s="45">
        <v>15468750</v>
      </c>
      <c r="R42" s="45">
        <v>11242</v>
      </c>
      <c r="S42" s="46">
        <v>1134</v>
      </c>
      <c r="T42" s="46">
        <v>242</v>
      </c>
      <c r="W42" s="10" t="e">
        <f t="shared" si="8"/>
        <v>#DIV/0!</v>
      </c>
      <c r="X42" s="45" t="e">
        <f t="shared" si="13"/>
        <v>#DIV/0!</v>
      </c>
      <c r="Y42" s="45" t="e">
        <f t="shared" si="9"/>
        <v>#DIV/0!</v>
      </c>
    </row>
    <row r="43" spans="1:30" ht="25.5" hidden="1" x14ac:dyDescent="0.25">
      <c r="A43" s="89"/>
      <c r="B43" s="41" t="s">
        <v>23</v>
      </c>
      <c r="C43" s="93"/>
      <c r="D43" s="40" t="s">
        <v>51</v>
      </c>
      <c r="E43" s="41">
        <v>4</v>
      </c>
      <c r="F43" s="41">
        <v>30</v>
      </c>
      <c r="G43" s="42" t="s">
        <v>20</v>
      </c>
      <c r="H43" s="86"/>
      <c r="I43" s="43"/>
      <c r="J43" s="40">
        <v>10</v>
      </c>
      <c r="K43" s="39">
        <v>1125</v>
      </c>
      <c r="L43" s="39">
        <v>1080</v>
      </c>
      <c r="M43" s="39">
        <v>1920</v>
      </c>
      <c r="N43" s="41">
        <v>2200</v>
      </c>
      <c r="O43" s="47">
        <v>2970</v>
      </c>
      <c r="P43" s="45">
        <v>11000</v>
      </c>
      <c r="Q43" s="45">
        <v>12375000</v>
      </c>
      <c r="R43" s="45">
        <v>8994</v>
      </c>
      <c r="S43" s="46">
        <v>632</v>
      </c>
      <c r="T43" s="46">
        <v>744</v>
      </c>
      <c r="W43" s="10" t="e">
        <f t="shared" si="8"/>
        <v>#DIV/0!</v>
      </c>
      <c r="X43" s="45" t="e">
        <f t="shared" si="13"/>
        <v>#DIV/0!</v>
      </c>
      <c r="Y43" s="45" t="e">
        <f t="shared" si="9"/>
        <v>#DIV/0!</v>
      </c>
    </row>
    <row r="44" spans="1:30" ht="25.5" hidden="1" x14ac:dyDescent="0.25">
      <c r="A44" s="89"/>
      <c r="B44" s="39" t="s">
        <v>26</v>
      </c>
      <c r="C44" s="93"/>
      <c r="D44" s="40" t="s">
        <v>51</v>
      </c>
      <c r="E44" s="41">
        <v>5</v>
      </c>
      <c r="F44" s="41">
        <v>29.970029970029973</v>
      </c>
      <c r="G44" s="42" t="s">
        <v>20</v>
      </c>
      <c r="H44" s="86"/>
      <c r="I44" s="43"/>
      <c r="J44" s="40">
        <v>10</v>
      </c>
      <c r="K44" s="39">
        <v>1125</v>
      </c>
      <c r="L44" s="39">
        <v>1080</v>
      </c>
      <c r="M44" s="39">
        <v>1920</v>
      </c>
      <c r="N44" s="41">
        <v>2200</v>
      </c>
      <c r="O44" s="47">
        <v>2967.0329670329675</v>
      </c>
      <c r="P44" s="45">
        <v>11000</v>
      </c>
      <c r="Q44" s="45">
        <v>12375000</v>
      </c>
      <c r="R44" s="45">
        <v>8994</v>
      </c>
      <c r="S44" s="46">
        <v>632</v>
      </c>
      <c r="T44" s="46">
        <v>744</v>
      </c>
      <c r="W44" s="10" t="e">
        <f t="shared" si="8"/>
        <v>#DIV/0!</v>
      </c>
      <c r="X44" s="45" t="e">
        <f t="shared" si="13"/>
        <v>#DIV/0!</v>
      </c>
      <c r="Y44" s="45" t="e">
        <f t="shared" si="9"/>
        <v>#DIV/0!</v>
      </c>
    </row>
    <row r="45" spans="1:30" ht="25.5" hidden="1" x14ac:dyDescent="0.25">
      <c r="A45" s="89"/>
      <c r="B45" s="39" t="s">
        <v>27</v>
      </c>
      <c r="C45" s="93"/>
      <c r="D45" s="40" t="s">
        <v>51</v>
      </c>
      <c r="E45" s="41">
        <v>6</v>
      </c>
      <c r="F45" s="41">
        <v>25</v>
      </c>
      <c r="G45" s="42" t="s">
        <v>20</v>
      </c>
      <c r="H45" s="86"/>
      <c r="I45" s="43"/>
      <c r="J45" s="40">
        <v>10</v>
      </c>
      <c r="K45" s="39">
        <v>1125</v>
      </c>
      <c r="L45" s="39">
        <v>1080</v>
      </c>
      <c r="M45" s="39">
        <v>1920</v>
      </c>
      <c r="N45" s="41">
        <v>2640</v>
      </c>
      <c r="O45" s="47">
        <v>2970</v>
      </c>
      <c r="P45" s="45">
        <v>13200</v>
      </c>
      <c r="Q45" s="45">
        <v>14850000</v>
      </c>
      <c r="R45" s="45">
        <v>10793</v>
      </c>
      <c r="S45" s="46">
        <v>208</v>
      </c>
      <c r="T45" s="46">
        <v>1168</v>
      </c>
      <c r="W45" s="10" t="e">
        <f t="shared" si="8"/>
        <v>#DIV/0!</v>
      </c>
      <c r="X45" s="45" t="e">
        <f t="shared" si="13"/>
        <v>#DIV/0!</v>
      </c>
      <c r="Y45" s="45" t="e">
        <f t="shared" si="9"/>
        <v>#DIV/0!</v>
      </c>
    </row>
    <row r="46" spans="1:30" ht="25.5" hidden="1" x14ac:dyDescent="0.25">
      <c r="A46" s="89"/>
      <c r="B46" s="39" t="s">
        <v>28</v>
      </c>
      <c r="C46" s="93"/>
      <c r="D46" s="40" t="s">
        <v>51</v>
      </c>
      <c r="E46" s="41">
        <v>7</v>
      </c>
      <c r="F46" s="41">
        <v>30</v>
      </c>
      <c r="G46" s="42" t="s">
        <v>29</v>
      </c>
      <c r="H46" s="86"/>
      <c r="I46" s="43"/>
      <c r="J46" s="40">
        <v>10</v>
      </c>
      <c r="K46" s="39">
        <v>1125</v>
      </c>
      <c r="L46" s="39">
        <v>1080</v>
      </c>
      <c r="M46" s="39">
        <v>1920</v>
      </c>
      <c r="N46" s="41">
        <v>2200</v>
      </c>
      <c r="O46" s="47">
        <v>2970</v>
      </c>
      <c r="P46" s="45">
        <v>11000</v>
      </c>
      <c r="Q46" s="45">
        <v>12375000</v>
      </c>
      <c r="R46" s="45">
        <v>8994</v>
      </c>
      <c r="S46" s="46">
        <v>632</v>
      </c>
      <c r="T46" s="46">
        <v>744</v>
      </c>
      <c r="W46" s="10" t="e">
        <f t="shared" si="8"/>
        <v>#DIV/0!</v>
      </c>
      <c r="X46" s="45" t="e">
        <f t="shared" si="13"/>
        <v>#DIV/0!</v>
      </c>
      <c r="Y46" s="45" t="e">
        <f t="shared" si="9"/>
        <v>#DIV/0!</v>
      </c>
    </row>
    <row r="47" spans="1:30" ht="25.5" hidden="1" x14ac:dyDescent="0.25">
      <c r="A47" s="89"/>
      <c r="B47" s="39" t="s">
        <v>30</v>
      </c>
      <c r="C47" s="93"/>
      <c r="D47" s="40" t="s">
        <v>51</v>
      </c>
      <c r="E47" s="41">
        <v>8</v>
      </c>
      <c r="F47" s="41">
        <v>29.970029970029973</v>
      </c>
      <c r="G47" s="42" t="s">
        <v>29</v>
      </c>
      <c r="H47" s="86"/>
      <c r="I47" s="43"/>
      <c r="J47" s="40">
        <v>10</v>
      </c>
      <c r="K47" s="39">
        <v>1125</v>
      </c>
      <c r="L47" s="39">
        <v>1080</v>
      </c>
      <c r="M47" s="39">
        <v>1920</v>
      </c>
      <c r="N47" s="41">
        <v>2200</v>
      </c>
      <c r="O47" s="47">
        <v>2967.0329670329675</v>
      </c>
      <c r="P47" s="45">
        <v>11000</v>
      </c>
      <c r="Q47" s="45">
        <v>12375000</v>
      </c>
      <c r="R47" s="45">
        <v>8994</v>
      </c>
      <c r="S47" s="46">
        <v>632</v>
      </c>
      <c r="T47" s="46">
        <v>744</v>
      </c>
      <c r="W47" s="10" t="e">
        <f t="shared" si="8"/>
        <v>#DIV/0!</v>
      </c>
      <c r="X47" s="45" t="e">
        <f t="shared" si="13"/>
        <v>#DIV/0!</v>
      </c>
      <c r="Y47" s="45" t="e">
        <f t="shared" si="9"/>
        <v>#DIV/0!</v>
      </c>
    </row>
    <row r="48" spans="1:30" ht="25.5" hidden="1" x14ac:dyDescent="0.25">
      <c r="A48" s="89"/>
      <c r="B48" s="39" t="s">
        <v>31</v>
      </c>
      <c r="C48" s="93"/>
      <c r="D48" s="40" t="s">
        <v>51</v>
      </c>
      <c r="E48" s="41">
        <v>9</v>
      </c>
      <c r="F48" s="41">
        <v>25</v>
      </c>
      <c r="G48" s="42" t="s">
        <v>29</v>
      </c>
      <c r="H48" s="86"/>
      <c r="I48" s="43"/>
      <c r="J48" s="40">
        <v>10</v>
      </c>
      <c r="K48" s="39">
        <v>1125</v>
      </c>
      <c r="L48" s="39">
        <v>1080</v>
      </c>
      <c r="M48" s="39">
        <v>1920</v>
      </c>
      <c r="N48" s="41">
        <v>2640</v>
      </c>
      <c r="O48" s="47">
        <v>2970</v>
      </c>
      <c r="P48" s="45">
        <v>13200</v>
      </c>
      <c r="Q48" s="45">
        <v>14850000</v>
      </c>
      <c r="R48" s="45">
        <v>10793</v>
      </c>
      <c r="S48" s="46">
        <v>208</v>
      </c>
      <c r="T48" s="46">
        <v>1168</v>
      </c>
      <c r="W48" s="10" t="e">
        <f t="shared" si="8"/>
        <v>#DIV/0!</v>
      </c>
      <c r="X48" s="45" t="e">
        <f t="shared" si="13"/>
        <v>#DIV/0!</v>
      </c>
      <c r="Y48" s="45" t="e">
        <f t="shared" si="9"/>
        <v>#DIV/0!</v>
      </c>
    </row>
    <row r="49" spans="1:25" ht="25.5" hidden="1" x14ac:dyDescent="0.25">
      <c r="A49" s="89"/>
      <c r="B49" s="39" t="s">
        <v>52</v>
      </c>
      <c r="C49" s="93"/>
      <c r="D49" s="40" t="s">
        <v>51</v>
      </c>
      <c r="E49" s="41">
        <v>10</v>
      </c>
      <c r="F49" s="41">
        <v>24</v>
      </c>
      <c r="G49" s="42" t="s">
        <v>29</v>
      </c>
      <c r="H49" s="86"/>
      <c r="I49" s="43"/>
      <c r="J49" s="40">
        <v>10</v>
      </c>
      <c r="K49" s="39">
        <v>1125</v>
      </c>
      <c r="L49" s="39">
        <v>1080</v>
      </c>
      <c r="M49" s="39">
        <v>1920</v>
      </c>
      <c r="N49" s="41">
        <v>2750</v>
      </c>
      <c r="O49" s="47">
        <v>2970</v>
      </c>
      <c r="P49" s="45">
        <v>13750</v>
      </c>
      <c r="Q49" s="45">
        <v>15468750</v>
      </c>
      <c r="R49" s="45">
        <v>11242</v>
      </c>
      <c r="S49" s="46">
        <v>1134</v>
      </c>
      <c r="T49" s="46">
        <v>242</v>
      </c>
      <c r="W49" s="10" t="e">
        <f t="shared" si="8"/>
        <v>#DIV/0!</v>
      </c>
      <c r="X49" s="45" t="e">
        <f t="shared" si="13"/>
        <v>#DIV/0!</v>
      </c>
      <c r="Y49" s="45" t="e">
        <f t="shared" si="9"/>
        <v>#DIV/0!</v>
      </c>
    </row>
    <row r="50" spans="1:25" ht="25.5" hidden="1" x14ac:dyDescent="0.25">
      <c r="A50" s="89"/>
      <c r="B50" s="39" t="s">
        <v>53</v>
      </c>
      <c r="C50" s="93"/>
      <c r="D50" s="40" t="s">
        <v>51</v>
      </c>
      <c r="E50" s="41">
        <v>11</v>
      </c>
      <c r="F50" s="41">
        <v>23.976023976023978</v>
      </c>
      <c r="G50" s="42" t="s">
        <v>29</v>
      </c>
      <c r="H50" s="86"/>
      <c r="I50" s="43"/>
      <c r="J50" s="40">
        <v>10</v>
      </c>
      <c r="K50" s="39">
        <v>1125</v>
      </c>
      <c r="L50" s="39">
        <v>1080</v>
      </c>
      <c r="M50" s="39">
        <v>1920</v>
      </c>
      <c r="N50" s="41">
        <v>2750</v>
      </c>
      <c r="O50" s="47">
        <v>2967.032967032967</v>
      </c>
      <c r="P50" s="45">
        <v>13750</v>
      </c>
      <c r="Q50" s="45">
        <v>15468750</v>
      </c>
      <c r="R50" s="45">
        <v>11242</v>
      </c>
      <c r="S50" s="46">
        <v>1134</v>
      </c>
      <c r="T50" s="46">
        <v>242</v>
      </c>
      <c r="W50" s="10" t="e">
        <f t="shared" si="8"/>
        <v>#DIV/0!</v>
      </c>
      <c r="X50" s="45" t="e">
        <f t="shared" si="13"/>
        <v>#DIV/0!</v>
      </c>
      <c r="Y50" s="45" t="e">
        <f t="shared" si="9"/>
        <v>#DIV/0!</v>
      </c>
    </row>
    <row r="51" spans="1:25" ht="25.5" hidden="1" x14ac:dyDescent="0.25">
      <c r="A51" s="89"/>
      <c r="B51" s="41" t="s">
        <v>23</v>
      </c>
      <c r="C51" s="93"/>
      <c r="D51" s="40" t="s">
        <v>51</v>
      </c>
      <c r="E51" s="41">
        <v>4</v>
      </c>
      <c r="F51" s="41">
        <v>30</v>
      </c>
      <c r="G51" s="42" t="s">
        <v>20</v>
      </c>
      <c r="H51" s="91" t="s">
        <v>54</v>
      </c>
      <c r="I51" s="48"/>
      <c r="J51" s="40">
        <v>12</v>
      </c>
      <c r="K51" s="39">
        <v>1125</v>
      </c>
      <c r="L51" s="39">
        <v>1080</v>
      </c>
      <c r="M51" s="39">
        <v>1920</v>
      </c>
      <c r="N51" s="41">
        <v>2200</v>
      </c>
      <c r="O51" s="47">
        <v>2970</v>
      </c>
      <c r="P51" s="45">
        <v>11000</v>
      </c>
      <c r="Q51" s="45">
        <v>12375000</v>
      </c>
      <c r="R51" s="45">
        <v>8994</v>
      </c>
      <c r="S51" s="46">
        <v>632</v>
      </c>
      <c r="T51" s="46">
        <v>744</v>
      </c>
      <c r="W51" s="10" t="e">
        <f t="shared" si="8"/>
        <v>#DIV/0!</v>
      </c>
      <c r="X51" s="45" t="e">
        <f t="shared" si="13"/>
        <v>#DIV/0!</v>
      </c>
      <c r="Y51" s="45" t="e">
        <f t="shared" si="9"/>
        <v>#DIV/0!</v>
      </c>
    </row>
    <row r="52" spans="1:25" ht="25.5" hidden="1" x14ac:dyDescent="0.25">
      <c r="A52" s="89"/>
      <c r="B52" s="39" t="s">
        <v>26</v>
      </c>
      <c r="C52" s="93"/>
      <c r="D52" s="40" t="s">
        <v>51</v>
      </c>
      <c r="E52" s="41">
        <v>5</v>
      </c>
      <c r="F52" s="41">
        <v>29.970029970029973</v>
      </c>
      <c r="G52" s="42" t="s">
        <v>20</v>
      </c>
      <c r="H52" s="91"/>
      <c r="I52" s="48"/>
      <c r="J52" s="40">
        <v>12</v>
      </c>
      <c r="K52" s="39">
        <v>1125</v>
      </c>
      <c r="L52" s="39">
        <v>1080</v>
      </c>
      <c r="M52" s="39">
        <v>1920</v>
      </c>
      <c r="N52" s="41">
        <v>2200</v>
      </c>
      <c r="O52" s="47">
        <v>2967.032967032967</v>
      </c>
      <c r="P52" s="45">
        <v>11000</v>
      </c>
      <c r="Q52" s="45">
        <v>12375000</v>
      </c>
      <c r="R52" s="45">
        <v>8994</v>
      </c>
      <c r="S52" s="46">
        <v>632</v>
      </c>
      <c r="T52" s="46">
        <v>744</v>
      </c>
      <c r="W52" s="10" t="e">
        <f t="shared" si="8"/>
        <v>#DIV/0!</v>
      </c>
      <c r="X52" s="45" t="e">
        <f t="shared" si="13"/>
        <v>#DIV/0!</v>
      </c>
      <c r="Y52" s="45" t="e">
        <f t="shared" si="9"/>
        <v>#DIV/0!</v>
      </c>
    </row>
    <row r="53" spans="1:25" ht="25.5" hidden="1" x14ac:dyDescent="0.25">
      <c r="A53" s="89"/>
      <c r="B53" s="39" t="s">
        <v>27</v>
      </c>
      <c r="C53" s="93"/>
      <c r="D53" s="40" t="s">
        <v>51</v>
      </c>
      <c r="E53" s="41">
        <v>6</v>
      </c>
      <c r="F53" s="41">
        <v>25</v>
      </c>
      <c r="G53" s="42" t="s">
        <v>20</v>
      </c>
      <c r="H53" s="91"/>
      <c r="I53" s="48"/>
      <c r="J53" s="40">
        <v>12</v>
      </c>
      <c r="K53" s="39">
        <v>1125</v>
      </c>
      <c r="L53" s="39">
        <v>1080</v>
      </c>
      <c r="M53" s="39">
        <v>1920</v>
      </c>
      <c r="N53" s="41">
        <v>2640</v>
      </c>
      <c r="O53" s="47">
        <v>2970</v>
      </c>
      <c r="P53" s="45">
        <v>13200</v>
      </c>
      <c r="Q53" s="45">
        <v>14850000</v>
      </c>
      <c r="R53" s="45">
        <v>10793</v>
      </c>
      <c r="S53" s="46">
        <v>208</v>
      </c>
      <c r="T53" s="46">
        <v>1168</v>
      </c>
      <c r="W53" s="10" t="e">
        <f t="shared" si="8"/>
        <v>#DIV/0!</v>
      </c>
      <c r="X53" s="45" t="e">
        <f t="shared" si="13"/>
        <v>#DIV/0!</v>
      </c>
      <c r="Y53" s="45" t="e">
        <f t="shared" si="9"/>
        <v>#DIV/0!</v>
      </c>
    </row>
    <row r="54" spans="1:25" ht="25.5" hidden="1" x14ac:dyDescent="0.25">
      <c r="A54" s="89"/>
      <c r="B54" s="39" t="s">
        <v>28</v>
      </c>
      <c r="C54" s="93"/>
      <c r="D54" s="40" t="s">
        <v>51</v>
      </c>
      <c r="E54" s="41">
        <v>7</v>
      </c>
      <c r="F54" s="41">
        <v>30</v>
      </c>
      <c r="G54" s="42" t="s">
        <v>29</v>
      </c>
      <c r="H54" s="91"/>
      <c r="I54" s="48"/>
      <c r="J54" s="40">
        <v>12</v>
      </c>
      <c r="K54" s="39">
        <v>1125</v>
      </c>
      <c r="L54" s="39">
        <v>1080</v>
      </c>
      <c r="M54" s="39">
        <v>1920</v>
      </c>
      <c r="N54" s="41">
        <v>2200</v>
      </c>
      <c r="O54" s="47">
        <v>2970</v>
      </c>
      <c r="P54" s="45">
        <v>11000</v>
      </c>
      <c r="Q54" s="45">
        <v>12375000</v>
      </c>
      <c r="R54" s="45">
        <v>8994</v>
      </c>
      <c r="S54" s="46">
        <v>632</v>
      </c>
      <c r="T54" s="46">
        <v>744</v>
      </c>
      <c r="W54" s="10" t="e">
        <f t="shared" si="8"/>
        <v>#DIV/0!</v>
      </c>
      <c r="X54" s="45" t="e">
        <f t="shared" si="13"/>
        <v>#DIV/0!</v>
      </c>
      <c r="Y54" s="45" t="e">
        <f t="shared" si="9"/>
        <v>#DIV/0!</v>
      </c>
    </row>
    <row r="55" spans="1:25" ht="25.5" hidden="1" x14ac:dyDescent="0.25">
      <c r="A55" s="89"/>
      <c r="B55" s="39" t="s">
        <v>30</v>
      </c>
      <c r="C55" s="93"/>
      <c r="D55" s="40" t="s">
        <v>51</v>
      </c>
      <c r="E55" s="41">
        <v>8</v>
      </c>
      <c r="F55" s="41">
        <v>29.970029970029973</v>
      </c>
      <c r="G55" s="42" t="s">
        <v>29</v>
      </c>
      <c r="H55" s="91"/>
      <c r="I55" s="48"/>
      <c r="J55" s="40">
        <v>12</v>
      </c>
      <c r="K55" s="39">
        <v>1125</v>
      </c>
      <c r="L55" s="39">
        <v>1080</v>
      </c>
      <c r="M55" s="39">
        <v>1920</v>
      </c>
      <c r="N55" s="41">
        <v>2200</v>
      </c>
      <c r="O55" s="47">
        <v>2967.032967032967</v>
      </c>
      <c r="P55" s="45">
        <v>11000</v>
      </c>
      <c r="Q55" s="45">
        <v>12375000</v>
      </c>
      <c r="R55" s="45">
        <v>8994</v>
      </c>
      <c r="S55" s="46">
        <v>632</v>
      </c>
      <c r="T55" s="46">
        <v>744</v>
      </c>
      <c r="W55" s="10" t="e">
        <f t="shared" si="8"/>
        <v>#DIV/0!</v>
      </c>
      <c r="X55" s="45" t="e">
        <f t="shared" si="13"/>
        <v>#DIV/0!</v>
      </c>
      <c r="Y55" s="45" t="e">
        <f t="shared" si="9"/>
        <v>#DIV/0!</v>
      </c>
    </row>
    <row r="56" spans="1:25" ht="25.5" hidden="1" x14ac:dyDescent="0.25">
      <c r="A56" s="89"/>
      <c r="B56" s="39" t="s">
        <v>31</v>
      </c>
      <c r="C56" s="93"/>
      <c r="D56" s="40" t="s">
        <v>51</v>
      </c>
      <c r="E56" s="41">
        <v>9</v>
      </c>
      <c r="F56" s="41">
        <v>25</v>
      </c>
      <c r="G56" s="42" t="s">
        <v>29</v>
      </c>
      <c r="H56" s="91"/>
      <c r="I56" s="48"/>
      <c r="J56" s="40">
        <v>12</v>
      </c>
      <c r="K56" s="39">
        <v>1125</v>
      </c>
      <c r="L56" s="39">
        <v>1080</v>
      </c>
      <c r="M56" s="39">
        <v>1920</v>
      </c>
      <c r="N56" s="41">
        <v>2640</v>
      </c>
      <c r="O56" s="47">
        <v>2970</v>
      </c>
      <c r="P56" s="45">
        <v>13200</v>
      </c>
      <c r="Q56" s="45">
        <v>14850000</v>
      </c>
      <c r="R56" s="45">
        <v>10793</v>
      </c>
      <c r="S56" s="46">
        <v>208</v>
      </c>
      <c r="T56" s="46">
        <v>1168</v>
      </c>
      <c r="W56" s="10" t="e">
        <f t="shared" si="8"/>
        <v>#DIV/0!</v>
      </c>
      <c r="X56" s="45" t="e">
        <f t="shared" si="13"/>
        <v>#DIV/0!</v>
      </c>
      <c r="Y56" s="45" t="e">
        <f t="shared" si="9"/>
        <v>#DIV/0!</v>
      </c>
    </row>
    <row r="57" spans="1:25" ht="25.5" hidden="1" x14ac:dyDescent="0.25">
      <c r="A57" s="89"/>
      <c r="B57" s="39" t="s">
        <v>52</v>
      </c>
      <c r="C57" s="93"/>
      <c r="D57" s="40" t="s">
        <v>51</v>
      </c>
      <c r="E57" s="41">
        <v>10</v>
      </c>
      <c r="F57" s="41">
        <v>24</v>
      </c>
      <c r="G57" s="42" t="s">
        <v>29</v>
      </c>
      <c r="H57" s="91"/>
      <c r="I57" s="48"/>
      <c r="J57" s="40">
        <v>12</v>
      </c>
      <c r="K57" s="39">
        <v>1125</v>
      </c>
      <c r="L57" s="39">
        <v>1080</v>
      </c>
      <c r="M57" s="39">
        <v>1920</v>
      </c>
      <c r="N57" s="41">
        <v>2750</v>
      </c>
      <c r="O57" s="47">
        <v>2970</v>
      </c>
      <c r="P57" s="45">
        <v>13750</v>
      </c>
      <c r="Q57" s="45">
        <v>15468750</v>
      </c>
      <c r="R57" s="45">
        <v>11242</v>
      </c>
      <c r="S57" s="46">
        <v>1134</v>
      </c>
      <c r="T57" s="46">
        <v>242</v>
      </c>
      <c r="W57" s="10" t="e">
        <f t="shared" si="8"/>
        <v>#DIV/0!</v>
      </c>
      <c r="X57" s="45" t="e">
        <f t="shared" si="13"/>
        <v>#DIV/0!</v>
      </c>
      <c r="Y57" s="45" t="e">
        <f t="shared" si="9"/>
        <v>#DIV/0!</v>
      </c>
    </row>
    <row r="58" spans="1:25" ht="25.5" hidden="1" x14ac:dyDescent="0.25">
      <c r="A58" s="89"/>
      <c r="B58" s="39" t="s">
        <v>53</v>
      </c>
      <c r="C58" s="93"/>
      <c r="D58" s="40" t="s">
        <v>51</v>
      </c>
      <c r="E58" s="41">
        <v>11</v>
      </c>
      <c r="F58" s="41">
        <v>23.976023976023978</v>
      </c>
      <c r="G58" s="42" t="s">
        <v>29</v>
      </c>
      <c r="H58" s="91"/>
      <c r="I58" s="48"/>
      <c r="J58" s="40">
        <v>12</v>
      </c>
      <c r="K58" s="39">
        <v>1125</v>
      </c>
      <c r="L58" s="39">
        <v>1080</v>
      </c>
      <c r="M58" s="39">
        <v>1920</v>
      </c>
      <c r="N58" s="41">
        <v>2750</v>
      </c>
      <c r="O58" s="47">
        <v>2967.032967032967</v>
      </c>
      <c r="P58" s="45">
        <v>13750</v>
      </c>
      <c r="Q58" s="45">
        <v>15468750</v>
      </c>
      <c r="R58" s="45">
        <v>11242</v>
      </c>
      <c r="S58" s="46">
        <v>1134</v>
      </c>
      <c r="T58" s="46">
        <v>242</v>
      </c>
      <c r="W58" s="10" t="e">
        <f t="shared" si="8"/>
        <v>#DIV/0!</v>
      </c>
      <c r="X58" s="45" t="e">
        <f t="shared" si="13"/>
        <v>#DIV/0!</v>
      </c>
      <c r="Y58" s="45" t="e">
        <f t="shared" si="9"/>
        <v>#DIV/0!</v>
      </c>
    </row>
  </sheetData>
  <mergeCells count="11">
    <mergeCell ref="H35:H50"/>
    <mergeCell ref="A14:A15"/>
    <mergeCell ref="A16:A31"/>
    <mergeCell ref="C16:C31"/>
    <mergeCell ref="A32:A58"/>
    <mergeCell ref="H32:H34"/>
    <mergeCell ref="H51:H58"/>
    <mergeCell ref="C32:C58"/>
    <mergeCell ref="C14:C15"/>
    <mergeCell ref="H14:H15"/>
    <mergeCell ref="H16:H31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1722A Pro Video Packetization</vt:lpstr>
    </vt:vector>
  </TitlesOfParts>
  <Company>Avid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Silfvast</dc:creator>
  <cp:lastModifiedBy>Rob Silfvast</cp:lastModifiedBy>
  <dcterms:created xsi:type="dcterms:W3CDTF">2012-11-27T16:58:54Z</dcterms:created>
  <dcterms:modified xsi:type="dcterms:W3CDTF">2012-12-04T06:24:57Z</dcterms:modified>
</cp:coreProperties>
</file>