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8328" windowHeight="5736" activeTab="0"/>
  </bookViews>
  <sheets>
    <sheet name="RL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<sst xmlns="http://schemas.openxmlformats.org/spreadsheetml/2006/main" count="116" uniqueCount="74">
  <si>
    <t>Media</t>
  </si>
  <si>
    <t>Freq</t>
  </si>
  <si>
    <t>(MHz)</t>
  </si>
  <si>
    <t>Return</t>
  </si>
  <si>
    <t>Loss</t>
  </si>
  <si>
    <t>R (ohms)</t>
  </si>
  <si>
    <r>
      <t>at 100</t>
    </r>
    <r>
      <rPr>
        <sz val="10"/>
        <rFont val="Symbol"/>
        <family val="1"/>
      </rPr>
      <t xml:space="preserve"> W </t>
    </r>
    <r>
      <rPr>
        <sz val="10"/>
        <rFont val="Arial"/>
        <family val="2"/>
      </rPr>
      <t>(dB) =</t>
    </r>
  </si>
  <si>
    <r>
      <t>85</t>
    </r>
    <r>
      <rPr>
        <sz val="10"/>
        <rFont val="Symbol"/>
        <family val="1"/>
      </rPr>
      <t xml:space="preserve"> W</t>
    </r>
  </si>
  <si>
    <r>
      <t>115</t>
    </r>
    <r>
      <rPr>
        <sz val="10"/>
        <rFont val="Symbol"/>
        <family val="1"/>
      </rPr>
      <t xml:space="preserve"> W</t>
    </r>
  </si>
  <si>
    <t>Frequency</t>
  </si>
  <si>
    <t>Step 1 =</t>
  </si>
  <si>
    <t>Step 2 =</t>
  </si>
  <si>
    <t>L+Rl =</t>
  </si>
  <si>
    <t>C =</t>
  </si>
  <si>
    <t>Z1 =</t>
  </si>
  <si>
    <t>Vx =</t>
  </si>
  <si>
    <t>Vout =</t>
  </si>
  <si>
    <t>Vout</t>
  </si>
  <si>
    <t>R/L</t>
  </si>
  <si>
    <t>Item</t>
  </si>
  <si>
    <t>#</t>
  </si>
  <si>
    <t>Senario 1</t>
  </si>
  <si>
    <t>Senario 2</t>
  </si>
  <si>
    <t>Senario 3</t>
  </si>
  <si>
    <t>Frequency (MHz)</t>
  </si>
  <si>
    <t>Start</t>
  </si>
  <si>
    <t>Stop</t>
  </si>
  <si>
    <t>Senario 4</t>
  </si>
  <si>
    <t>In step 3 user can input up to four different senarios of input/output impedances and</t>
  </si>
  <si>
    <t>observe the return loss for each over a specified frequency range. User may omit any</t>
  </si>
  <si>
    <t>Program:</t>
  </si>
  <si>
    <t>By:</t>
  </si>
  <si>
    <t>Date:</t>
  </si>
  <si>
    <t>Latest revision:</t>
  </si>
  <si>
    <t>Hank Hinrichs, Principal Engineer</t>
  </si>
  <si>
    <t>12220 World Trade Dr.</t>
  </si>
  <si>
    <t>Synopsis:</t>
  </si>
  <si>
    <t>November 09, 2002</t>
  </si>
  <si>
    <t>Tel: (858) 674-8100</t>
  </si>
  <si>
    <t>FAX: (858) 385-8000</t>
  </si>
  <si>
    <t>---------- Source (PHY) ----------</t>
  </si>
  <si>
    <t>"Return_Loss"</t>
  </si>
  <si>
    <t>Limit</t>
  </si>
  <si>
    <t>Limit Line</t>
  </si>
  <si>
    <t>T, G, N =</t>
  </si>
  <si>
    <t>desired, user may include a limit line by setting limit input to "Tx" or "GIG". NOTE: Start</t>
  </si>
  <si>
    <t xml:space="preserve"> &gt; &gt; &gt; &gt; =</t>
  </si>
  <si>
    <r>
      <t>User Z (</t>
    </r>
    <r>
      <rPr>
        <sz val="10"/>
        <rFont val="Symbol"/>
        <family val="1"/>
      </rPr>
      <t>W)</t>
    </r>
    <r>
      <rPr>
        <sz val="10"/>
        <rFont val="Arial"/>
        <family val="2"/>
      </rPr>
      <t xml:space="preserve"> =</t>
    </r>
  </si>
  <si>
    <t>OCL (uH)</t>
  </si>
  <si>
    <t>Z2 =</t>
  </si>
  <si>
    <t>OCL =</t>
  </si>
  <si>
    <t>Vx</t>
  </si>
  <si>
    <t>and Stop frequencies are automatically set if "Tx" or "GIG" is selected. As in step 1,</t>
  </si>
  <si>
    <t>included in the source impedance is a capacitive term and two inductive terms which</t>
  </si>
  <si>
    <t>none</t>
  </si>
  <si>
    <r>
      <t xml:space="preserve">Step 3 =                          </t>
    </r>
    <r>
      <rPr>
        <b/>
        <sz val="10"/>
        <color indexed="8"/>
        <rFont val="Arial"/>
        <family val="2"/>
      </rPr>
      <t>Senario 1</t>
    </r>
  </si>
  <si>
    <t>Pulse Inc.</t>
  </si>
  <si>
    <t>The following program graphically demonstrates the impact on return loss versus</t>
  </si>
  <si>
    <t>frequency of a typical LAN transformer when the distributed capacitance, leakage</t>
  </si>
  <si>
    <t>can also be adjusted. User may set any of these terms to zero if not needed.</t>
  </si>
  <si>
    <t>San Diego, CA, 92128-3765</t>
  </si>
  <si>
    <t>Cd (pF)</t>
  </si>
  <si>
    <t>Ll (nH)</t>
  </si>
  <si>
    <t xml:space="preserve"> In step 1 user can vary the input and output impedances while observing the effect</t>
  </si>
  <si>
    <t xml:space="preserve"> on the return loss. Included in the source impedance is a capacitive term and two</t>
  </si>
  <si>
    <t>if not required.</t>
  </si>
  <si>
    <t>inductance, and primary inductance (OCL) terms are varied.</t>
  </si>
  <si>
    <t xml:space="preserve"> inductive terms which can also be adjusted. User may set any of these terms to zero</t>
  </si>
  <si>
    <t>1.2.1</t>
  </si>
  <si>
    <t>(03/04/03)</t>
  </si>
  <si>
    <r>
      <t xml:space="preserve">In step 2 user can input the return loss, expressed in dB, for 100 </t>
    </r>
    <r>
      <rPr>
        <sz val="10"/>
        <rFont val="Symbol"/>
        <family val="1"/>
      </rPr>
      <t>W</t>
    </r>
    <r>
      <rPr>
        <sz val="10"/>
        <rFont val="Arial"/>
        <family val="2"/>
      </rPr>
      <t xml:space="preserve"> and program</t>
    </r>
  </si>
  <si>
    <r>
      <t xml:space="preserve">computes what the return loss will be for media impedances of 85 </t>
    </r>
    <r>
      <rPr>
        <sz val="10"/>
        <rFont val="Symbol"/>
        <family val="1"/>
      </rPr>
      <t>W</t>
    </r>
    <r>
      <rPr>
        <sz val="10"/>
        <rFont val="Arial"/>
        <family val="2"/>
      </rPr>
      <t xml:space="preserve"> and 115 </t>
    </r>
    <r>
      <rPr>
        <sz val="10"/>
        <rFont val="Symbol"/>
        <family val="1"/>
      </rPr>
      <t>W.</t>
    </r>
  </si>
  <si>
    <t>Addiionally user may specify what impedance to calculate the return loss at.</t>
  </si>
  <si>
    <t>of these senarios by setting either the associated PHY R or MEDIA R inputs to zero. If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</si>
</sst>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General_)"/>
    <numFmt numFmtId="167" formatCode="\(0.000\)"/>
    <numFmt numFmtId="168" formatCode="0.0"/>
    <numFmt numFmtId="169" formatCode="0.00000000000000"/>
    <numFmt numFmtId="170" formatCode="0.00000"/>
    <numFmt numFmtId="171" formatCode="0.0000000000"/>
    <numFmt numFmtId="172" formatCode="0.000000000000000"/>
    <numFmt numFmtId="173" formatCode="0.00_)"/>
  </numFmts>
  <fonts count="16">
    <font>
      <sz val="10"/>
      <name val="Arial"/>
      <family val="0"/>
    </font>
    <font>
      <sz val="1.75"/>
      <name val="Arial"/>
      <family val="0"/>
    </font>
    <font>
      <b/>
      <sz val="1.5"/>
      <name val="Arial"/>
      <family val="2"/>
    </font>
    <font>
      <sz val="1"/>
      <name val="Arial"/>
      <family val="2"/>
    </font>
    <font>
      <b/>
      <sz val="1.25"/>
      <name val="Arial"/>
      <family val="2"/>
    </font>
    <font>
      <b/>
      <sz val="1"/>
      <name val="Arial"/>
      <family val="2"/>
    </font>
    <font>
      <sz val="10"/>
      <color indexed="48"/>
      <name val="Arial"/>
      <family val="2"/>
    </font>
    <font>
      <sz val="10"/>
      <name val="Symbol"/>
      <family val="1"/>
    </font>
    <font>
      <sz val="10"/>
      <color indexed="9"/>
      <name val="Arial"/>
      <family val="2"/>
    </font>
    <font>
      <sz val="12"/>
      <name val="Arial"/>
      <family val="2"/>
    </font>
    <font>
      <sz val="16.75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6" fillId="2" borderId="0" xfId="0" applyFont="1" applyFill="1" applyAlignment="1">
      <alignment horizontal="center"/>
    </xf>
    <xf numFmtId="168" fontId="6" fillId="2" borderId="0" xfId="0" applyNumberFormat="1" applyFont="1" applyFill="1" applyAlignment="1">
      <alignment horizontal="center"/>
    </xf>
    <xf numFmtId="0" fontId="0" fillId="3" borderId="0" xfId="0" applyFill="1" applyAlignment="1">
      <alignment/>
    </xf>
    <xf numFmtId="168" fontId="0" fillId="3" borderId="0" xfId="0" applyNumberFormat="1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right"/>
    </xf>
    <xf numFmtId="165" fontId="0" fillId="3" borderId="0" xfId="0" applyNumberFormat="1" applyFill="1" applyAlignment="1">
      <alignment horizontal="center"/>
    </xf>
    <xf numFmtId="165" fontId="0" fillId="3" borderId="0" xfId="0" applyNumberFormat="1" applyFill="1" applyAlignment="1">
      <alignment horizontal="right"/>
    </xf>
    <xf numFmtId="2" fontId="0" fillId="3" borderId="0" xfId="0" applyNumberFormat="1" applyFill="1" applyAlignment="1">
      <alignment horizontal="center"/>
    </xf>
    <xf numFmtId="0" fontId="0" fillId="3" borderId="1" xfId="0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 horizontal="centerContinuous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left"/>
    </xf>
    <xf numFmtId="165" fontId="0" fillId="3" borderId="6" xfId="0" applyNumberFormat="1" applyFill="1" applyBorder="1" applyAlignment="1">
      <alignment horizontal="center"/>
    </xf>
    <xf numFmtId="165" fontId="0" fillId="3" borderId="7" xfId="0" applyNumberForma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0" fillId="3" borderId="14" xfId="0" applyFill="1" applyBorder="1" applyAlignment="1">
      <alignment horizontal="centerContinuous"/>
    </xf>
    <xf numFmtId="0" fontId="0" fillId="3" borderId="15" xfId="0" applyFill="1" applyBorder="1" applyAlignment="1">
      <alignment horizontal="centerContinuous"/>
    </xf>
    <xf numFmtId="0" fontId="6" fillId="2" borderId="16" xfId="0" applyFont="1" applyFill="1" applyBorder="1" applyAlignment="1">
      <alignment horizontal="center"/>
    </xf>
    <xf numFmtId="0" fontId="0" fillId="3" borderId="0" xfId="0" applyFill="1" applyBorder="1" applyAlignment="1">
      <alignment horizontal="centerContinuous"/>
    </xf>
    <xf numFmtId="0" fontId="0" fillId="3" borderId="17" xfId="0" applyFill="1" applyBorder="1" applyAlignment="1">
      <alignment horizontal="center"/>
    </xf>
    <xf numFmtId="0" fontId="0" fillId="3" borderId="17" xfId="0" applyFill="1" applyBorder="1" applyAlignment="1">
      <alignment horizontal="centerContinuous"/>
    </xf>
    <xf numFmtId="0" fontId="6" fillId="2" borderId="18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68" fontId="6" fillId="3" borderId="0" xfId="0" applyNumberFormat="1" applyFont="1" applyFill="1" applyAlignment="1">
      <alignment horizontal="center"/>
    </xf>
    <xf numFmtId="0" fontId="11" fillId="3" borderId="19" xfId="0" applyFont="1" applyFill="1" applyBorder="1" applyAlignment="1">
      <alignment/>
    </xf>
    <xf numFmtId="0" fontId="11" fillId="3" borderId="0" xfId="0" applyFont="1" applyFill="1" applyAlignment="1">
      <alignment/>
    </xf>
    <xf numFmtId="168" fontId="0" fillId="3" borderId="0" xfId="0" applyNumberFormat="1" applyFill="1" applyBorder="1" applyAlignment="1">
      <alignment horizontal="center"/>
    </xf>
    <xf numFmtId="2" fontId="0" fillId="3" borderId="0" xfId="0" applyNumberFormat="1" applyFill="1" applyAlignment="1">
      <alignment horizontal="left"/>
    </xf>
    <xf numFmtId="0" fontId="0" fillId="3" borderId="0" xfId="0" applyNumberFormat="1" applyFill="1" applyAlignment="1">
      <alignment/>
    </xf>
    <xf numFmtId="0" fontId="13" fillId="3" borderId="1" xfId="0" applyFont="1" applyFill="1" applyBorder="1" applyAlignment="1">
      <alignment horizontal="centerContinuous"/>
    </xf>
    <xf numFmtId="0" fontId="14" fillId="3" borderId="8" xfId="0" applyFont="1" applyFill="1" applyBorder="1" applyAlignment="1">
      <alignment horizontal="centerContinuous"/>
    </xf>
    <xf numFmtId="0" fontId="14" fillId="3" borderId="0" xfId="0" applyFont="1" applyFill="1" applyBorder="1" applyAlignment="1">
      <alignment horizontal="centerContinuous"/>
    </xf>
    <xf numFmtId="0" fontId="0" fillId="3" borderId="0" xfId="0" applyFont="1" applyFill="1" applyAlignment="1" applyProtection="1">
      <alignment horizontal="right"/>
      <protection hidden="1"/>
    </xf>
    <xf numFmtId="0" fontId="15" fillId="3" borderId="0" xfId="0" applyFont="1" applyFill="1" applyAlignment="1" applyProtection="1" quotePrefix="1">
      <alignment horizontal="left"/>
      <protection hidden="1"/>
    </xf>
    <xf numFmtId="0" fontId="0" fillId="3" borderId="0" xfId="0" applyFont="1" applyFill="1" applyAlignment="1" applyProtection="1">
      <alignment/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0" fillId="3" borderId="0" xfId="0" applyFont="1" applyFill="1" applyAlignment="1" applyProtection="1" quotePrefix="1">
      <alignment horizontal="left"/>
      <protection hidden="1"/>
    </xf>
    <xf numFmtId="173" fontId="0" fillId="3" borderId="0" xfId="0" applyNumberFormat="1" applyFont="1" applyFill="1" applyAlignment="1" applyProtection="1">
      <alignment/>
      <protection hidden="1"/>
    </xf>
    <xf numFmtId="0" fontId="0" fillId="3" borderId="0" xfId="0" applyFont="1" applyFill="1" applyAlignment="1" applyProtection="1" quotePrefix="1">
      <alignment horizontal="right"/>
      <protection hidden="1"/>
    </xf>
    <xf numFmtId="173" fontId="0" fillId="3" borderId="0" xfId="0" applyNumberFormat="1" applyFont="1" applyFill="1" applyAlignment="1" applyProtection="1">
      <alignment horizontal="left"/>
      <protection hidden="1"/>
    </xf>
    <xf numFmtId="173" fontId="0" fillId="3" borderId="0" xfId="0" applyNumberFormat="1" applyFont="1" applyFill="1" applyBorder="1" applyAlignment="1" applyProtection="1">
      <alignment horizontal="right"/>
      <protection hidden="1"/>
    </xf>
    <xf numFmtId="173" fontId="0" fillId="3" borderId="0" xfId="0" applyNumberFormat="1" applyFont="1" applyFill="1" applyBorder="1" applyAlignment="1" applyProtection="1">
      <alignment/>
      <protection hidden="1"/>
    </xf>
    <xf numFmtId="173" fontId="0" fillId="3" borderId="0" xfId="0" applyNumberFormat="1" applyFont="1" applyFill="1" applyBorder="1" applyAlignment="1" applyProtection="1" quotePrefix="1">
      <alignment horizontal="right"/>
      <protection hidden="1"/>
    </xf>
    <xf numFmtId="173" fontId="0" fillId="3" borderId="0" xfId="0" applyNumberFormat="1" applyFont="1" applyFill="1" applyBorder="1" applyAlignment="1" applyProtection="1" quotePrefix="1">
      <alignment horizontal="left"/>
      <protection hidden="1"/>
    </xf>
    <xf numFmtId="0" fontId="0" fillId="3" borderId="0" xfId="0" applyFill="1" applyAlignment="1" quotePrefix="1">
      <alignment horizontal="centerContinuous"/>
    </xf>
    <xf numFmtId="0" fontId="0" fillId="3" borderId="8" xfId="0" applyFill="1" applyBorder="1" applyAlignment="1" quotePrefix="1">
      <alignment horizontal="centerContinuous"/>
    </xf>
    <xf numFmtId="0" fontId="0" fillId="3" borderId="0" xfId="0" applyFill="1" applyBorder="1" applyAlignment="1" quotePrefix="1">
      <alignment horizontal="centerContinuous"/>
    </xf>
    <xf numFmtId="2" fontId="0" fillId="3" borderId="0" xfId="0" applyNumberFormat="1" applyFill="1" applyBorder="1" applyAlignment="1">
      <alignment horizontal="center"/>
    </xf>
    <xf numFmtId="0" fontId="6" fillId="2" borderId="11" xfId="0" applyFont="1" applyFill="1" applyBorder="1" applyAlignment="1">
      <alignment horizontal="centerContinuous"/>
    </xf>
    <xf numFmtId="0" fontId="0" fillId="0" borderId="20" xfId="0" applyBorder="1" applyAlignment="1">
      <alignment horizontal="right"/>
    </xf>
    <xf numFmtId="0" fontId="0" fillId="3" borderId="0" xfId="0" applyFont="1" applyFill="1" applyAlignment="1" applyProtection="1">
      <alignment/>
      <protection hidden="1"/>
    </xf>
    <xf numFmtId="0" fontId="0" fillId="3" borderId="0" xfId="0" applyFont="1" applyFill="1" applyAlignment="1" applyProtection="1" quotePrefix="1">
      <alignment horizontal="right" vertical="center"/>
      <protection hidden="1"/>
    </xf>
    <xf numFmtId="173" fontId="0" fillId="3" borderId="0" xfId="0" applyNumberFormat="1" applyFont="1" applyFill="1" applyAlignment="1" applyProtection="1" quotePrefix="1">
      <alignment horizontal="left" vertical="center"/>
      <protection hidden="1"/>
    </xf>
    <xf numFmtId="173" fontId="0" fillId="3" borderId="0" xfId="0" applyNumberFormat="1" applyFont="1" applyFill="1" applyAlignment="1" applyProtection="1">
      <alignment horizontal="left" vertical="center"/>
      <protection hidden="1"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168" fontId="6" fillId="2" borderId="6" xfId="0" applyNumberFormat="1" applyFont="1" applyFill="1" applyBorder="1" applyAlignment="1">
      <alignment horizontal="center"/>
    </xf>
    <xf numFmtId="1" fontId="8" fillId="3" borderId="0" xfId="0" applyNumberFormat="1" applyFont="1" applyFill="1" applyAlignment="1">
      <alignment horizontal="center"/>
    </xf>
    <xf numFmtId="164" fontId="0" fillId="3" borderId="0" xfId="0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70" fontId="8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 horizontal="center"/>
    </xf>
    <xf numFmtId="170" fontId="0" fillId="3" borderId="0" xfId="0" applyNumberFormat="1" applyFill="1" applyAlignment="1">
      <alignment horizontal="left"/>
    </xf>
    <xf numFmtId="168" fontId="6" fillId="2" borderId="1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Continuous"/>
    </xf>
    <xf numFmtId="165" fontId="7" fillId="3" borderId="0" xfId="0" applyNumberFormat="1" applyFont="1" applyFill="1" applyBorder="1" applyAlignment="1">
      <alignment horizontal="center"/>
    </xf>
    <xf numFmtId="165" fontId="0" fillId="3" borderId="0" xfId="0" applyNumberFormat="1" applyFill="1" applyBorder="1" applyAlignment="1">
      <alignment horizontal="right"/>
    </xf>
    <xf numFmtId="165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2" fontId="0" fillId="3" borderId="0" xfId="0" applyNumberFormat="1" applyFill="1" applyBorder="1" applyAlignment="1">
      <alignment/>
    </xf>
    <xf numFmtId="168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Permeability vs Drive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Perm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550521"/>
        <c:axId val="6519234"/>
      </c:lineChart>
      <c:catAx>
        <c:axId val="30550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Drive (Oe)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519234"/>
        <c:crosses val="autoZero"/>
        <c:auto val="1"/>
        <c:lblOffset val="100"/>
        <c:tickLblSkip val="10"/>
        <c:tickMarkSkip val="5"/>
        <c:noMultiLvlLbl val="0"/>
      </c:catAx>
      <c:valAx>
        <c:axId val="6519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Permeability (u)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05505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Relative Permeability vs Temperature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RL!#REF!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cat>
            <c:strRef>
              <c:f>RL!#REF!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RL!#REF!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RL!#REF!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RL!#REF!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RL!#REF!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RL!#REF!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673107"/>
        <c:axId val="58295916"/>
      </c:lineChart>
      <c:catAx>
        <c:axId val="58673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8295916"/>
        <c:crosses val="autoZero"/>
        <c:auto val="1"/>
        <c:lblOffset val="100"/>
        <c:noMultiLvlLbl val="0"/>
      </c:catAx>
      <c:valAx>
        <c:axId val="58295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Permeability (u)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86731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OCL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901197"/>
        <c:axId val="24348726"/>
      </c:lineChart>
      <c:catAx>
        <c:axId val="54901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4348726"/>
        <c:crosses val="autoZero"/>
        <c:auto val="1"/>
        <c:lblOffset val="100"/>
        <c:noMultiLvlLbl val="0"/>
      </c:catAx>
      <c:valAx>
        <c:axId val="243487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Inductance (uH)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49011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Permeability vs Temperature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RL!#REF!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cat>
            <c:strRef>
              <c:f>RL!#REF!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RL!#REF!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RL!#REF!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RL!#REF!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RL!#REF!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RL!#REF!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811943"/>
        <c:axId val="26089760"/>
      </c:lineChart>
      <c:catAx>
        <c:axId val="17811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6089760"/>
        <c:crosses val="autoZero"/>
        <c:auto val="1"/>
        <c:lblOffset val="100"/>
        <c:noMultiLvlLbl val="0"/>
      </c:catAx>
      <c:valAx>
        <c:axId val="26089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Permeability (u)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78119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Senario 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RL!$T$5:$T$104</c:f>
              <c:numCache/>
            </c:numRef>
          </c:cat>
          <c:val>
            <c:numRef>
              <c:f>RL!$W$5:$W$104</c:f>
              <c:numCache/>
            </c:numRef>
          </c:val>
          <c:smooth val="0"/>
        </c:ser>
        <c:ser>
          <c:idx val="0"/>
          <c:order val="1"/>
          <c:tx>
            <c:v>Senario 2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RL!$T$5:$T$104</c:f>
              <c:numCache/>
            </c:numRef>
          </c:cat>
          <c:val>
            <c:numRef>
              <c:f>RL!$Z$5:$Z$104</c:f>
              <c:numCache/>
            </c:numRef>
          </c:val>
          <c:smooth val="0"/>
        </c:ser>
        <c:ser>
          <c:idx val="2"/>
          <c:order val="2"/>
          <c:tx>
            <c:v>Senario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RL!$T$5:$T$104</c:f>
              <c:numCache/>
            </c:numRef>
          </c:cat>
          <c:val>
            <c:numRef>
              <c:f>RL!$AC$5:$AC$104</c:f>
              <c:numCache/>
            </c:numRef>
          </c:val>
          <c:smooth val="0"/>
        </c:ser>
        <c:ser>
          <c:idx val="4"/>
          <c:order val="3"/>
          <c:tx>
            <c:v>Senario 4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RL!$T$5:$T$104</c:f>
              <c:numCache/>
            </c:numRef>
          </c:cat>
          <c:val>
            <c:numRef>
              <c:f>RL!$AF$5:$AF$104</c:f>
              <c:numCache/>
            </c:numRef>
          </c:val>
          <c:smooth val="0"/>
        </c:ser>
        <c:ser>
          <c:idx val="3"/>
          <c:order val="4"/>
          <c:tx>
            <c:v>Limit</c:v>
          </c:tx>
          <c:spPr>
            <a:ln w="127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RL!$AG$5:$AG$104</c:f>
              <c:numCache/>
            </c:numRef>
          </c:val>
          <c:smooth val="0"/>
        </c:ser>
        <c:axId val="33481249"/>
        <c:axId val="32895786"/>
      </c:lineChart>
      <c:catAx>
        <c:axId val="33481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 (MHz)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2895786"/>
        <c:crossesAt val="-350"/>
        <c:auto val="1"/>
        <c:lblOffset val="100"/>
        <c:tickMarkSkip val="4"/>
        <c:noMultiLvlLbl val="0"/>
      </c:catAx>
      <c:valAx>
        <c:axId val="32895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Return Loss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34812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0</xdr:rowOff>
    </xdr:from>
    <xdr:to>
      <xdr:col>0</xdr:col>
      <xdr:colOff>0</xdr:colOff>
      <xdr:row>91</xdr:row>
      <xdr:rowOff>0</xdr:rowOff>
    </xdr:to>
    <xdr:graphicFrame>
      <xdr:nvGraphicFramePr>
        <xdr:cNvPr id="1" name="Chart 3"/>
        <xdr:cNvGraphicFramePr/>
      </xdr:nvGraphicFramePr>
      <xdr:xfrm>
        <a:off x="0" y="13906500"/>
        <a:ext cx="0" cy="97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0</xdr:col>
      <xdr:colOff>0</xdr:colOff>
      <xdr:row>105</xdr:row>
      <xdr:rowOff>0</xdr:rowOff>
    </xdr:to>
    <xdr:graphicFrame>
      <xdr:nvGraphicFramePr>
        <xdr:cNvPr id="2" name="Chart 4"/>
        <xdr:cNvGraphicFramePr/>
      </xdr:nvGraphicFramePr>
      <xdr:xfrm>
        <a:off x="0" y="15039975"/>
        <a:ext cx="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65</xdr:row>
      <xdr:rowOff>152400</xdr:rowOff>
    </xdr:from>
    <xdr:to>
      <xdr:col>0</xdr:col>
      <xdr:colOff>0</xdr:colOff>
      <xdr:row>85</xdr:row>
      <xdr:rowOff>0</xdr:rowOff>
    </xdr:to>
    <xdr:graphicFrame>
      <xdr:nvGraphicFramePr>
        <xdr:cNvPr id="3" name="Chart 5"/>
        <xdr:cNvGraphicFramePr/>
      </xdr:nvGraphicFramePr>
      <xdr:xfrm>
        <a:off x="0" y="10820400"/>
        <a:ext cx="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117</xdr:row>
      <xdr:rowOff>0</xdr:rowOff>
    </xdr:to>
    <xdr:graphicFrame>
      <xdr:nvGraphicFramePr>
        <xdr:cNvPr id="4" name="Chart 6"/>
        <xdr:cNvGraphicFramePr/>
      </xdr:nvGraphicFramePr>
      <xdr:xfrm>
        <a:off x="0" y="18602325"/>
        <a:ext cx="0" cy="485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46</xdr:row>
      <xdr:rowOff>0</xdr:rowOff>
    </xdr:from>
    <xdr:to>
      <xdr:col>10</xdr:col>
      <xdr:colOff>600075</xdr:colOff>
      <xdr:row>70</xdr:row>
      <xdr:rowOff>28575</xdr:rowOff>
    </xdr:to>
    <xdr:graphicFrame>
      <xdr:nvGraphicFramePr>
        <xdr:cNvPr id="5" name="Chart 12"/>
        <xdr:cNvGraphicFramePr/>
      </xdr:nvGraphicFramePr>
      <xdr:xfrm>
        <a:off x="190500" y="7591425"/>
        <a:ext cx="6076950" cy="3914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3"/>
  <sheetViews>
    <sheetView tabSelected="1" zoomScale="90" zoomScaleNormal="90" workbookViewId="0" topLeftCell="A1">
      <selection activeCell="C16" sqref="C16"/>
    </sheetView>
  </sheetViews>
  <sheetFormatPr defaultColWidth="9.140625" defaultRowHeight="12.75"/>
  <cols>
    <col min="1" max="1" width="2.7109375" style="0" customWidth="1"/>
    <col min="3" max="3" width="9.7109375" style="0" bestFit="1" customWidth="1"/>
    <col min="5" max="5" width="8.8515625" style="0" customWidth="1"/>
    <col min="10" max="10" width="8.8515625" style="0" customWidth="1"/>
    <col min="12" max="12" width="2.7109375" style="0" customWidth="1"/>
    <col min="19" max="19" width="5.7109375" style="0" customWidth="1"/>
    <col min="21" max="21" width="2.7109375" style="0" customWidth="1"/>
    <col min="22" max="23" width="7.7109375" style="0" customWidth="1"/>
    <col min="24" max="24" width="2.7109375" style="0" customWidth="1"/>
    <col min="25" max="26" width="7.7109375" style="0" customWidth="1"/>
    <col min="27" max="27" width="2.7109375" style="0" customWidth="1"/>
    <col min="28" max="29" width="7.7109375" style="0" customWidth="1"/>
    <col min="30" max="30" width="2.7109375" style="0" customWidth="1"/>
    <col min="31" max="33" width="7.7109375" style="0" customWidth="1"/>
  </cols>
  <sheetData>
    <row r="1" spans="1:34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2:34" ht="21">
      <c r="B2" s="50" t="s">
        <v>30</v>
      </c>
      <c r="C2" s="51" t="s">
        <v>41</v>
      </c>
      <c r="D2" s="52"/>
      <c r="E2" s="3"/>
      <c r="F2" s="3"/>
      <c r="G2" s="50" t="s">
        <v>33</v>
      </c>
      <c r="H2" s="53" t="s">
        <v>68</v>
      </c>
      <c r="I2" s="54" t="s">
        <v>69</v>
      </c>
      <c r="J2" s="5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2.75">
      <c r="A3" s="3"/>
      <c r="B3" s="3"/>
      <c r="C3" s="3"/>
      <c r="D3" s="3"/>
      <c r="E3" s="3"/>
      <c r="F3" s="55"/>
      <c r="G3" s="55"/>
      <c r="H3" s="52"/>
      <c r="I3" s="52"/>
      <c r="J3" s="55"/>
      <c r="K3" s="3"/>
      <c r="L3" s="3"/>
      <c r="M3" s="20" t="s">
        <v>12</v>
      </c>
      <c r="N3" s="45" t="str">
        <f>COMPLEX(G33,IF(E33&lt;0,0,E33)*H33*PI()*0.002)</f>
        <v>100</v>
      </c>
      <c r="O3" s="3"/>
      <c r="P3" s="3"/>
      <c r="Q3" s="3"/>
      <c r="R3" s="3"/>
      <c r="S3" s="6" t="s">
        <v>19</v>
      </c>
      <c r="T3" s="6" t="s">
        <v>9</v>
      </c>
      <c r="U3" s="17" t="s">
        <v>21</v>
      </c>
      <c r="V3" s="17"/>
      <c r="W3" s="17"/>
      <c r="X3" s="17" t="s">
        <v>22</v>
      </c>
      <c r="Y3" s="17"/>
      <c r="Z3" s="17"/>
      <c r="AA3" s="17" t="s">
        <v>23</v>
      </c>
      <c r="AB3" s="17"/>
      <c r="AC3" s="17"/>
      <c r="AD3" s="17" t="s">
        <v>27</v>
      </c>
      <c r="AE3" s="17"/>
      <c r="AF3" s="17"/>
      <c r="AG3" s="6" t="s">
        <v>42</v>
      </c>
      <c r="AH3" s="3"/>
    </row>
    <row r="4" spans="1:34" ht="12.75" customHeight="1">
      <c r="A4" s="3"/>
      <c r="B4" s="56" t="s">
        <v>31</v>
      </c>
      <c r="C4" s="57" t="s">
        <v>34</v>
      </c>
      <c r="D4" s="55"/>
      <c r="E4" s="3"/>
      <c r="F4" s="3"/>
      <c r="G4" s="3"/>
      <c r="H4" s="58" t="s">
        <v>56</v>
      </c>
      <c r="J4" s="59"/>
      <c r="K4" s="3"/>
      <c r="L4" s="3"/>
      <c r="M4" s="20" t="s">
        <v>13</v>
      </c>
      <c r="N4" s="21" t="str">
        <f>COMPLEX(0,-500000/(IF(D33&lt;=0.00001,0.00001,D33)*H33*PI()))</f>
        <v>-15915494309.1895i</v>
      </c>
      <c r="O4" s="3"/>
      <c r="P4" s="3"/>
      <c r="Q4" s="3"/>
      <c r="R4" s="3"/>
      <c r="S4" s="6" t="s">
        <v>20</v>
      </c>
      <c r="T4" s="6" t="s">
        <v>2</v>
      </c>
      <c r="U4" s="6" t="s">
        <v>51</v>
      </c>
      <c r="V4" s="6" t="s">
        <v>17</v>
      </c>
      <c r="W4" s="6" t="s">
        <v>18</v>
      </c>
      <c r="X4" s="6" t="s">
        <v>51</v>
      </c>
      <c r="Y4" s="6" t="s">
        <v>17</v>
      </c>
      <c r="Z4" s="6" t="s">
        <v>18</v>
      </c>
      <c r="AA4" s="6" t="s">
        <v>51</v>
      </c>
      <c r="AB4" s="6" t="s">
        <v>17</v>
      </c>
      <c r="AC4" s="6" t="s">
        <v>18</v>
      </c>
      <c r="AD4" s="6" t="s">
        <v>51</v>
      </c>
      <c r="AE4" s="6" t="s">
        <v>17</v>
      </c>
      <c r="AF4" s="6" t="s">
        <v>18</v>
      </c>
      <c r="AG4" s="6"/>
      <c r="AH4" s="3"/>
    </row>
    <row r="5" spans="1:34" ht="12.75" customHeight="1">
      <c r="A5" s="3"/>
      <c r="B5" s="3"/>
      <c r="C5" s="3"/>
      <c r="D5" s="59"/>
      <c r="E5" s="3"/>
      <c r="F5" s="3"/>
      <c r="G5" s="3"/>
      <c r="H5" s="58" t="s">
        <v>35</v>
      </c>
      <c r="I5" s="3"/>
      <c r="J5" s="3"/>
      <c r="K5" s="3"/>
      <c r="L5" s="3"/>
      <c r="M5" s="20" t="s">
        <v>50</v>
      </c>
      <c r="N5" s="3" t="str">
        <f>COMPLEX(0,IF(F33&lt;1,10000000000,F33)*H33*PI()*2)</f>
        <v>62831853071.7959i</v>
      </c>
      <c r="O5" s="3"/>
      <c r="P5" s="3"/>
      <c r="Q5" s="3"/>
      <c r="R5" s="3"/>
      <c r="S5" s="6">
        <v>1</v>
      </c>
      <c r="T5" s="11">
        <f>IF(OR(LEFT(N39,1)="t",LEFT(N39,1)="g"),1,M45)</f>
        <v>150</v>
      </c>
      <c r="U5" s="75" t="str">
        <f>IMDIV(IMDIV(1,IMSUM(IMDIV(1,COMPLEX($F$41,IF($D$41&lt;0,0,$D$41)*$T5*PI()*0.002)),IMDIV(1,COMPLEX(0,-500000/(IF($C$41&lt;=0.00001,0.00001,$C$41)*$T5*PI()))),IMDIV(1,COMPLEX(0,IF($E$41&lt;1,10000000000,$E$41)*$T5*PI()*2)))),IMSUM(COMPLEX($B$41,0),IMDIV(1,IMSUM(IMDIV(1,COMPLEX($F$41,IF($D$41&lt;0,0,$D$41)*$T5*PI()*0.002)),IMDIV(1,COMPLEX(0,-500000/(IF($C$41&lt;=0.00001,0.00001,$C$41)*$T5*PI()))),IMDIV(1,COMPLEX(0,IF($E$41&lt;1,10000000000,$E$41)*$T5*PI()*2))))))</f>
        <v>0.549067241242081+0.148747726933679i</v>
      </c>
      <c r="V5" s="76">
        <f>IMABS(IMPRODUCT(U5,IMDIV(COMPLEX($F$41,0),COMPLEX($F$41,IF($D$41&lt;0,0,$D$41)*$T5*PI()*0.002))))</f>
        <v>0.47483314918922315</v>
      </c>
      <c r="W5" s="11">
        <f>IF(OR($B$41=0,$F$41=0),0,IF(V5=0.5,-300,20*LOG10(ABS(1-2*V5))))</f>
        <v>-25.96282259424243</v>
      </c>
      <c r="X5" s="78" t="str">
        <f>IMDIV(IMDIV(1,IMSUM(IMDIV(1,COMPLEX($K$41,IF($I$41&lt;0,0,$I$41)*$T5*PI()*0.002)),IMDIV(1,COMPLEX(0,-500000/(IF($H$41&lt;=0.00001,0.00001,$H$41)*$T5*PI()))),IMDIV(1,COMPLEX(0,IF($J$41&lt;1,10000000000,$J$41)*$T5*PI()*2)))),IMSUM(COMPLEX($G$41,0),IMDIV(1,IMSUM(IMDIV(1,COMPLEX($K$41,IF($I$41&lt;0,0,$I$41)*$T5*PI()*0.002)),IMDIV(1,COMPLEX(0,-500000/(IF($H$41&lt;=0.00001,0.00001,$H$41)*$T5*PI()))),IMDIV(1,COMPLEX(0,IF($J$41&lt;1,10000000000,$J$41)*$T5*PI()*2))))))</f>
        <v>0.574685987755039+9.18450653032366E-002i</v>
      </c>
      <c r="Y5" s="77">
        <f>IMABS(IMPRODUCT(X5,IMDIV(COMPLEX($K$41,0),COMPLEX($K$41,IF($I$41&lt;0,0,$I$41)*$T5*PI()*0.002))))</f>
        <v>0.48578440404411727</v>
      </c>
      <c r="Z5" s="11">
        <f>IF(OR($G$41=0,$K$41=0),0,IF(Y5=0.5,-300,20*LOG10(ABS(1-2*Y5))))</f>
        <v>-30.924098662784854</v>
      </c>
      <c r="AA5" s="78" t="str">
        <f>IMDIV(IMDIV(1,IMSUM(IMDIV(1,COMPLEX($F$45,IF($D$45&lt;0,0,$D$45)*$T5*PI()*0.002)),IMDIV(1,COMPLEX(0,-500000/(IF($C$45&lt;=0.00001,0.00001,$C$45)*$T5*PI()))),IMDIV(1,COMPLEX(0,IF($E$45&lt;1,10000000000,$E$45)*$T5*PI()*2)))),IMSUM(COMPLEX($B$45,0),IMDIV(1,IMSUM(IMDIV(1,COMPLEX($F$45,IF($D$45&lt;0,0,$D$45)*$T5*PI()*0.002)),IMDIV(1,COMPLEX(0,-500000/(IF($C$45&lt;=0.00001,0.00001,$C$45)*$T5*PI()))),IMDIV(1,COMPLEX(0,IF($E$45&lt;1,10000000000,$E$45)*$T5*PI()*2))))))</f>
        <v>0.742839398772958-0.437068674699513i</v>
      </c>
      <c r="AB5" s="77">
        <f>IMABS(IMPRODUCT(AA5,IMDIV(COMPLEX($F$45,0),COMPLEX($F$45,IF($D$45&lt;0,0,$D$45)*$T5*PI()*0.002))))</f>
        <v>0</v>
      </c>
      <c r="AC5" s="11">
        <f>IF(OR($B$45=0,$F$45=0),0,IF(AB5=0.5,-300,20*LOG10(ABS(1-2*AB5))))</f>
        <v>0</v>
      </c>
      <c r="AD5" s="78" t="str">
        <f>IMDIV(IMDIV(1,IMSUM(IMDIV(1,COMPLEX($K$41,IF($I$41&lt;0,0,$I$41)*$T5*PI()*0.002)),IMDIV(1,COMPLEX(0,-500000/(IF($H$41&lt;=0.00001,0.00001,$H$41)*$T5*PI()))),IMDIV(1,COMPLEX(0,IF($J$41&lt;1,10000000000,$J$41)*$T5*PI()*2)))),IMSUM(COMPLEX($G$41,0),IMDIV(1,IMSUM(IMDIV(1,COMPLEX($K$41,IF($I$41&lt;0,0,$I$41)*$T5*PI()*0.002)),IMDIV(1,COMPLEX(0,-500000/(IF($H$41&lt;=0.00001,0.00001,$H$41)*$T5*PI()))),IMDIV(1,COMPLEX(0,IF($J$41&lt;1,10000000000,$J$41)*$T5*PI()*2))))))</f>
        <v>0.574685987755039+9.18450653032366E-002i</v>
      </c>
      <c r="AE5" s="77">
        <f>IMABS(IMPRODUCT(AD5,IMDIV(COMPLEX($K$45,0),COMPLEX($K$45,IF($I$45&lt;0,0,$I$45)*$T5*PI()*0.002))))</f>
        <v>0</v>
      </c>
      <c r="AF5" s="11">
        <f>IF(OR($G$45=0,$K$45=0),0,IF(AE5=0.5,-300,20*LOG10(ABS(1-2*AE5))))</f>
        <v>0</v>
      </c>
      <c r="AG5" s="11">
        <f>IF(LEFT($N$39,1)="t",IF(T5&lt;=30,-16,IF(T5&gt;=60,-10,-(16-20*LOG10(T5/30)))),IF(LEFT($N$39,1)="g",IF(T5&lt;=40,-16,-(10-20*LOG10(T5/80))),0))</f>
        <v>0</v>
      </c>
      <c r="AH5" s="3"/>
    </row>
    <row r="6" spans="1:34" ht="12.75" customHeight="1">
      <c r="A6" s="3"/>
      <c r="B6" s="60" t="s">
        <v>32</v>
      </c>
      <c r="C6" s="61" t="s">
        <v>37</v>
      </c>
      <c r="D6" s="3"/>
      <c r="E6" s="3"/>
      <c r="F6" s="3"/>
      <c r="G6" s="3"/>
      <c r="H6" s="58" t="s">
        <v>60</v>
      </c>
      <c r="I6" s="3"/>
      <c r="J6" s="3"/>
      <c r="K6" s="3"/>
      <c r="L6" s="3"/>
      <c r="M6" s="20" t="s">
        <v>14</v>
      </c>
      <c r="N6" s="3" t="str">
        <f>IMDIV(IMPRODUCT(N4,N3),IMSUM(N4,N3))</f>
        <v>100-6.2831853071796E-007i</v>
      </c>
      <c r="O6" s="3"/>
      <c r="P6" s="3"/>
      <c r="Q6" s="46"/>
      <c r="R6" s="3"/>
      <c r="S6" s="6">
        <f aca="true" t="shared" si="0" ref="S6:S17">S5+1</f>
        <v>2</v>
      </c>
      <c r="T6" s="11">
        <f>IF(LEFT($N$39,1)="t",79/99+T5,IF(LEFT($N$39,1)="g",1+T5,((($N$45-$M$45)/99))+T5))</f>
        <v>153.53535353535352</v>
      </c>
      <c r="U6" s="75" t="str">
        <f>IMDIV(IMDIV(1,IMSUM(IMDIV(1,COMPLEX($F$41,IF($D$41&lt;0,0,$D$41)*$T6*PI()*0.002)),IMDIV(1,COMPLEX(0,-500000/(IF($C$41&lt;=0.00001,0.00001,$C$41)*$T6*PI()))),IMDIV(1,COMPLEX(0,IF($E$41&lt;1,10000000000,$E$41)*$T6*PI()*2)))),IMSUM(COMPLEX($B$41,0),IMDIV(1,IMSUM(IMDIV(1,COMPLEX($F$41,IF($D$41&lt;0,0,$D$41)*$T6*PI()*0.002)),IMDIV(1,COMPLEX(0,-500000/(IF($C$41&lt;=0.00001,0.00001,$C$41)*$T6*PI()))),IMDIV(1,COMPLEX(0,IF($E$41&lt;1,10000000000,$E$41)*$T6*PI()*2))))))</f>
        <v>0.55116794782428+0.151544280115073i</v>
      </c>
      <c r="V6" s="76">
        <f>IMABS(IMPRODUCT(U6,IMDIV(COMPLEX($F$41,0),COMPLEX($F$41,IF($D$41&lt;0,0,$D$41)*$T6*PI()*0.002))))</f>
        <v>0.47372584084030717</v>
      </c>
      <c r="W6" s="11">
        <f>IF(OR($B$41=0,$F$41=0),0,IF(V6=0.5,-300,20*LOG10(ABS(1-2*V6))))</f>
        <v>-25.588823558955482</v>
      </c>
      <c r="X6" s="78" t="str">
        <f>IMDIV(IMDIV(1,IMSUM(IMDIV(1,COMPLEX($K$41,IF($I$41&lt;0,0,$I$41)*$T6*PI()*0.002)),IMDIV(1,COMPLEX(0,-500000/(IF($H$41&lt;=0.00001,0.00001,$H$41)*$T6*PI()))),IMDIV(1,COMPLEX(0,IF($J$41&lt;1,10000000000,$J$41)*$T6*PI()*2)))),IMSUM(COMPLEX($G$41,0),IMDIV(1,IMSUM(IMDIV(1,COMPLEX($K$41,IF($I$41&lt;0,0,$I$41)*$T6*PI()*0.002)),IMDIV(1,COMPLEX(0,-500000/(IF($H$41&lt;=0.00001,0.00001,$H$41)*$T6*PI()))),IMDIV(1,COMPLEX(0,IF($J$41&lt;1,10000000000,$J$41)*$T6*PI()*2))))))</f>
        <v>0.577934286385053+9.27995935636943E-002i</v>
      </c>
      <c r="Y6" s="77">
        <f>IMABS(IMPRODUCT(X6,IMDIV(COMPLEX($K$41,0),COMPLEX($K$41,IF($I$41&lt;0,0,$I$41)*$T6*PI()*0.002))))</f>
        <v>0.4850922411666324</v>
      </c>
      <c r="Z6" s="11">
        <f>IF(OR($G$41=0,$K$41=0),0,IF(Y6=0.5,-300,20*LOG10(ABS(1-2*Y6))))</f>
        <v>-30.511152917808847</v>
      </c>
      <c r="AA6" s="78" t="str">
        <f>IMDIV(IMDIV(1,IMSUM(IMDIV(1,COMPLEX($F$45,IF($D$45&lt;0,0,$D$45)*$T6*PI()*0.002)),IMDIV(1,COMPLEX(0,-500000/(IF($C$45&lt;=0.00001,0.00001,$C$45)*$T6*PI()))),IMDIV(1,COMPLEX(0,IF($E$45&lt;1,10000000000,$E$45)*$T6*PI()*2)))),IMSUM(COMPLEX($B$45,0),IMDIV(1,IMSUM(IMDIV(1,COMPLEX($F$45,IF($D$45&lt;0,0,$D$45)*$T6*PI()*0.002)),IMDIV(1,COMPLEX(0,-500000/(IF($C$45&lt;=0.00001,0.00001,$C$45)*$T6*PI()))),IMDIV(1,COMPLEX(0,IF($E$45&lt;1,10000000000,$E$45)*$T6*PI()*2))))))</f>
        <v>0.723148151744031-0.447442624671838i</v>
      </c>
      <c r="AB6" s="77">
        <f>IMABS(IMPRODUCT(AA6,IMDIV(COMPLEX($F$45,0),COMPLEX($F$45,IF($D$45&lt;0,0,$D$45)*$T6*PI()*0.002))))</f>
        <v>0</v>
      </c>
      <c r="AC6" s="11">
        <f>IF(OR($B$45=0,$F$45=0),0,IF(AB6=0.5,-300,20*LOG10(ABS(1-2*AB6))))</f>
        <v>0</v>
      </c>
      <c r="AD6" s="78">
        <f>IMABS(IMPRODUCT(IMDIV(IMDIV(IMPRODUCT(COMPLEX(0,-500000/(IF($H$45&lt;=0.00001,0.00001,$H$45)*$T6*PI())),COMPLEX($K$45,IF($I$45&lt;0,0,$I$45)*$T6*PI()*0.002)),IMSUM(COMPLEX(0,-500000/(IF($H$45&lt;=0.00001,0.00001,$H$45)*$T6*PI())),COMPLEX($K$45,IF($I$45&lt;0,0,$I$45)*$T6*PI()*0.002))),IMSUM(COMPLEX($G$45,0),IMDIV(IMPRODUCT(COMPLEX(0,-500000/(IF($H$45&lt;=0.00001,0.00001,$H$45)*$T6*PI())),COMPLEX($K$45,IF($I$45&lt;0,0,$I$45)*$T6*PI()*0.002)),IMSUM(COMPLEX(0,-500000/(IF($H$45&lt;=0.00001,0.00001,$H$45)*$T6*PI())),COMPLEX($K$45,IF($I$45&lt;0,0,$I$45)*$T6*PI()*0.002))))),IMDIV(COMPLEX($K$45,0),COMPLEX($K$45,IF($I$45&lt;0,0,$I$45)*$T6*PI()*0.002))))</f>
        <v>0</v>
      </c>
      <c r="AE6" s="77">
        <f>IMABS(IMPRODUCT(AD6,IMDIV(COMPLEX($K$45,0),COMPLEX($K$45,IF($I$45&lt;0,0,$I$45)*$T6*PI()*0.002))))</f>
        <v>0</v>
      </c>
      <c r="AF6" s="11">
        <f>IF(OR($G$45=0,$K$45=0),0,IF(AE6=0.5,-300,20*LOG10(ABS(1-2*AE6))))</f>
        <v>0</v>
      </c>
      <c r="AG6" s="11">
        <f>IF(LEFT($N$39,1)="t",IF(T6&lt;=30,-16,IF(T6&gt;=60,-10,-(16-20*LOG10(T6/30)))),IF(LEFT($N$39,1)="g",IF(T6&lt;=40,-16,-(10-20*LOG10(T6/80))),0))</f>
        <v>0</v>
      </c>
      <c r="AH6" s="3"/>
    </row>
    <row r="7" spans="1:34" ht="12.75" customHeight="1">
      <c r="A7" s="3"/>
      <c r="B7" s="3"/>
      <c r="C7" s="3"/>
      <c r="D7" s="3"/>
      <c r="E7" s="3"/>
      <c r="F7" s="3"/>
      <c r="G7" s="3"/>
      <c r="H7" s="58" t="s">
        <v>38</v>
      </c>
      <c r="I7" s="3"/>
      <c r="J7" s="3"/>
      <c r="K7" s="3"/>
      <c r="L7" s="3"/>
      <c r="M7" s="20" t="s">
        <v>49</v>
      </c>
      <c r="N7" s="3" t="str">
        <f>IMDIV(IMPRODUCT(N5,N6),IMSUM(N5,N6))</f>
        <v>100-4.69163587626064E-007i</v>
      </c>
      <c r="O7" s="3"/>
      <c r="P7" s="3"/>
      <c r="Q7" s="3"/>
      <c r="R7" s="3"/>
      <c r="S7" s="6">
        <f t="shared" si="0"/>
        <v>3</v>
      </c>
      <c r="T7" s="11">
        <f>IF(LEFT($N$39,1)="t",79/99+T6,IF(LEFT($N$39,1)="g",1+T6,((($N$45-$M$45)/99))+T6))</f>
        <v>157.07070707070704</v>
      </c>
      <c r="U7" s="75" t="str">
        <f>IMDIV(IMDIV(1,IMSUM(IMDIV(1,COMPLEX($F$41,IF($D$41&lt;0,0,$D$41)*$T7*PI()*0.002)),IMDIV(1,COMPLEX(0,-500000/(IF($C$41&lt;=0.00001,0.00001,$C$41)*$T7*PI()))),IMDIV(1,COMPLEX(0,IF($E$41&lt;1,10000000000,$E$41)*$T7*PI()*2)))),IMSUM(COMPLEX($B$41,0),IMDIV(1,IMSUM(IMDIV(1,COMPLEX($F$41,IF($D$41&lt;0,0,$D$41)*$T7*PI()*0.002)),IMDIV(1,COMPLEX(0,-500000/(IF($C$41&lt;=0.00001,0.00001,$C$41)*$T7*PI()))),IMDIV(1,COMPLEX(0,IF($E$41&lt;1,10000000000,$E$41)*$T7*PI()*2))))))</f>
        <v>0.553297423760278+0.154298231436597i</v>
      </c>
      <c r="V7" s="76">
        <f>IMABS(IMPRODUCT(U7,IMDIV(COMPLEX($F$41,0),COMPLEX($F$41,IF($D$41&lt;0,0,$D$41)*$T7*PI()*0.002))))</f>
        <v>0.4726007198429301</v>
      </c>
      <c r="W7" s="11">
        <f>IF(OR($B$41=0,$F$41=0),0,IF(V7=0.5,-300,20*LOG10(ABS(1-2*V7))))</f>
        <v>-25.224617025873954</v>
      </c>
      <c r="X7" s="78" t="str">
        <f>IMDIV(IMDIV(1,IMSUM(IMDIV(1,COMPLEX($K$41,IF($I$41&lt;0,0,$I$41)*$T7*PI()*0.002)),IMDIV(1,COMPLEX(0,-500000/(IF($H$41&lt;=0.00001,0.00001,$H$41)*$T7*PI()))),IMDIV(1,COMPLEX(0,IF($J$41&lt;1,10000000000,$J$41)*$T7*PI()*2)))),IMSUM(COMPLEX($G$41,0),IMDIV(1,IMSUM(IMDIV(1,COMPLEX($K$41,IF($I$41&lt;0,0,$I$41)*$T7*PI()*0.002)),IMDIV(1,COMPLEX(0,-500000/(IF($H$41&lt;=0.00001,0.00001,$H$41)*$T7*PI()))),IMDIV(1,COMPLEX(0,IF($J$41&lt;1,10000000000,$J$41)*$T7*PI()*2))))))</f>
        <v>0.581229224415642+9.36752281291771E-002i</v>
      </c>
      <c r="Y7" s="77">
        <f>IMABS(IMPRODUCT(X7,IMDIV(COMPLEX($K$41,0),COMPLEX($K$41,IF($I$41&lt;0,0,$I$41)*$T7*PI()*0.002))))</f>
        <v>0.4843828699859027</v>
      </c>
      <c r="Z7" s="11">
        <f>IF(OR($G$41=0,$K$41=0),0,IF(Y7=0.5,-300,20*LOG10(ABS(1-2*Y7))))</f>
        <v>-30.107375569597576</v>
      </c>
      <c r="AA7" s="78" t="str">
        <f>IMDIV(IMDIV(1,IMSUM(IMDIV(1,COMPLEX($F$45,IF($D$45&lt;0,0,$D$45)*$T7*PI()*0.002)),IMDIV(1,COMPLEX(0,-500000/(IF($C$45&lt;=0.00001,0.00001,$C$45)*$T7*PI()))),IMDIV(1,COMPLEX(0,IF($E$45&lt;1,10000000000,$E$45)*$T7*PI()*2)))),IMSUM(COMPLEX($B$45,0),IMDIV(1,IMSUM(IMDIV(1,COMPLEX($F$45,IF($D$45&lt;0,0,$D$45)*$T7*PI()*0.002)),IMDIV(1,COMPLEX(0,-500000/(IF($C$45&lt;=0.00001,0.00001,$C$45)*$T7*PI()))),IMDIV(1,COMPLEX(0,IF($E$45&lt;1,10000000000,$E$45)*$T7*PI()*2))))))</f>
        <v>0.703795672270653-0.456582220376301i</v>
      </c>
      <c r="AB7" s="77">
        <f>IMABS(IMPRODUCT(AA7,IMDIV(COMPLEX($F$45,0),COMPLEX($F$45,IF($D$45&lt;0,0,$D$45)*$T7*PI()*0.002))))</f>
        <v>0</v>
      </c>
      <c r="AC7" s="11">
        <f>IF(OR($B$45=0,$F$45=0),0,IF(AB7=0.5,-300,20*LOG10(ABS(1-2*AB7))))</f>
        <v>0</v>
      </c>
      <c r="AD7" s="78">
        <f>IMABS(IMPRODUCT(IMDIV(IMDIV(IMPRODUCT(COMPLEX(0,-500000/(IF($H$45&lt;=0.00001,0.00001,$H$45)*$T7*PI())),COMPLEX($K$45,IF($I$45&lt;0,0,$I$45)*$T7*PI()*0.002)),IMSUM(COMPLEX(0,-500000/(IF($H$45&lt;=0.00001,0.00001,$H$45)*$T7*PI())),COMPLEX($K$45,IF($I$45&lt;0,0,$I$45)*$T7*PI()*0.002))),IMSUM(COMPLEX($G$45,0),IMDIV(IMPRODUCT(COMPLEX(0,-500000/(IF($H$45&lt;=0.00001,0.00001,$H$45)*$T7*PI())),COMPLEX($K$45,IF($I$45&lt;0,0,$I$45)*$T7*PI()*0.002)),IMSUM(COMPLEX(0,-500000/(IF($H$45&lt;=0.00001,0.00001,$H$45)*$T7*PI())),COMPLEX($K$45,IF($I$45&lt;0,0,$I$45)*$T7*PI()*0.002))))),IMDIV(COMPLEX($K$45,0),COMPLEX($K$45,IF($I$45&lt;0,0,$I$45)*$T7*PI()*0.002))))</f>
        <v>0</v>
      </c>
      <c r="AE7" s="77">
        <f>IMABS(IMPRODUCT(AD7,IMDIV(COMPLEX($K$45,0),COMPLEX($K$45,IF($I$45&lt;0,0,$I$45)*$T7*PI()*0.002))))</f>
        <v>0</v>
      </c>
      <c r="AF7" s="11">
        <f>IF(OR($G$45=0,$K$45=0),0,IF(AE7=0.5,-300,20*LOG10(ABS(1-2*AE7))))</f>
        <v>0</v>
      </c>
      <c r="AG7" s="11">
        <f>IF(LEFT($N$39,1)="t",IF(T7&lt;=30,-16,IF(T7&gt;=60,-10,-(16-20*LOG10(T7/30)))),IF(LEFT($N$39,1)="g",IF(T7&lt;=40,-16,-(10-20*LOG10(T7/80))),0))</f>
        <v>0</v>
      </c>
      <c r="AH7" s="3"/>
    </row>
    <row r="8" spans="1:34" ht="12.75" customHeight="1">
      <c r="A8" s="3"/>
      <c r="B8" s="3"/>
      <c r="C8" s="3"/>
      <c r="D8" s="3"/>
      <c r="E8" s="3"/>
      <c r="F8" s="3"/>
      <c r="G8" s="3"/>
      <c r="H8" s="20" t="s">
        <v>39</v>
      </c>
      <c r="J8" s="3"/>
      <c r="K8" s="3"/>
      <c r="L8" s="3"/>
      <c r="M8" s="20" t="s">
        <v>15</v>
      </c>
      <c r="N8" s="3" t="str">
        <f>IMDIV(N7,IMSUM(COMPLEX(C33,0),N7))</f>
        <v>0.5-1.17290896906516E-009i</v>
      </c>
      <c r="O8" s="3"/>
      <c r="P8" s="3"/>
      <c r="Q8" s="3"/>
      <c r="R8" s="3"/>
      <c r="S8" s="6">
        <f t="shared" si="0"/>
        <v>4</v>
      </c>
      <c r="T8" s="11">
        <f>IF(LEFT($N$39,1)="t",79/99+T7,IF(LEFT($N$39,1)="g",1+T7,((($N$45-$M$45)/99))+T7))</f>
        <v>160.60606060606057</v>
      </c>
      <c r="U8" s="75" t="str">
        <f>IMDIV(IMDIV(1,IMSUM(IMDIV(1,COMPLEX($F$41,IF($D$41&lt;0,0,$D$41)*$T8*PI()*0.002)),IMDIV(1,COMPLEX(0,-500000/(IF($C$41&lt;=0.00001,0.00001,$C$41)*$T8*PI()))),IMDIV(1,COMPLEX(0,IF($E$41&lt;1,10000000000,$E$41)*$T8*PI()*2)))),IMSUM(COMPLEX($B$41,0),IMDIV(1,IMSUM(IMDIV(1,COMPLEX($F$41,IF($D$41&lt;0,0,$D$41)*$T8*PI()*0.002)),IMDIV(1,COMPLEX(0,-500000/(IF($C$41&lt;=0.00001,0.00001,$C$41)*$T8*PI()))),IMDIV(1,COMPLEX(0,IF($E$41&lt;1,10000000000,$E$41)*$T8*PI()*2))))))</f>
        <v>0.555454574900416+0.157009296327822i</v>
      </c>
      <c r="V8" s="76">
        <f>IMABS(IMPRODUCT(U8,IMDIV(COMPLEX($F$41,0),COMPLEX($F$41,IF($D$41&lt;0,0,$D$41)*$T8*PI()*0.002))))</f>
        <v>0.47145823886030114</v>
      </c>
      <c r="W8" s="11">
        <f>IF(OR($B$41=0,$F$41=0),0,IF(V8=0.5,-300,20*LOG10(ABS(1-2*V8))))</f>
        <v>-24.869784740821707</v>
      </c>
      <c r="X8" s="78" t="str">
        <f>IMDIV(IMDIV(1,IMSUM(IMDIV(1,COMPLEX($K$41,IF($I$41&lt;0,0,$I$41)*$T8*PI()*0.002)),IMDIV(1,COMPLEX(0,-500000/(IF($H$41&lt;=0.00001,0.00001,$H$41)*$T8*PI()))),IMDIV(1,COMPLEX(0,IF($J$41&lt;1,10000000000,$J$41)*$T8*PI()*2)))),IMSUM(COMPLEX($G$41,0),IMDIV(1,IMSUM(IMDIV(1,COMPLEX($K$41,IF($I$41&lt;0,0,$I$41)*$T8*PI()*0.002)),IMDIV(1,COMPLEX(0,-500000/(IF($H$41&lt;=0.00001,0.00001,$H$41)*$T8*PI()))),IMDIV(1,COMPLEX(0,IF($J$41&lt;1,10000000000,$J$41)*$T8*PI()*2))))))</f>
        <v>0.584568885940437+9.44708218649917E-002i</v>
      </c>
      <c r="Y8" s="77">
        <f>IMABS(IMPRODUCT(X8,IMDIV(COMPLEX($K$41,0),COMPLEX($K$41,IF($I$41&lt;0,0,$I$41)*$T8*PI()*0.002))))</f>
        <v>0.483656249155272</v>
      </c>
      <c r="Z8" s="11">
        <f>IF(OR($G$41=0,$K$41=0),0,IF(Y8=0.5,-300,20*LOG10(ABS(1-2*Y8))))</f>
        <v>-29.712365426842137</v>
      </c>
      <c r="AA8" s="78" t="str">
        <f>IMDIV(IMDIV(1,IMSUM(IMDIV(1,COMPLEX($F$45,IF($D$45&lt;0,0,$D$45)*$T8*PI()*0.002)),IMDIV(1,COMPLEX(0,-500000/(IF($C$45&lt;=0.00001,0.00001,$C$45)*$T8*PI()))),IMDIV(1,COMPLEX(0,IF($E$45&lt;1,10000000000,$E$45)*$T8*PI()*2)))),IMSUM(COMPLEX($B$45,0),IMDIV(1,IMSUM(IMDIV(1,COMPLEX($F$45,IF($D$45&lt;0,0,$D$45)*$T8*PI()*0.002)),IMDIV(1,COMPLEX(0,-500000/(IF($C$45&lt;=0.00001,0.00001,$C$45)*$T8*PI()))),IMDIV(1,COMPLEX(0,IF($E$45&lt;1,10000000000,$E$45)*$T8*PI()*2))))))</f>
        <v>0.684825444202501-0.46458535833079i</v>
      </c>
      <c r="AB8" s="77">
        <f>IMABS(IMPRODUCT(AA8,IMDIV(COMPLEX($F$45,0),COMPLEX($F$45,IF($D$45&lt;0,0,$D$45)*$T8*PI()*0.002))))</f>
        <v>0</v>
      </c>
      <c r="AC8" s="11">
        <f>IF(OR($B$45=0,$F$45=0),0,IF(AB8=0.5,-300,20*LOG10(ABS(1-2*AB8))))</f>
        <v>0</v>
      </c>
      <c r="AD8" s="78">
        <f>IMABS(IMPRODUCT(IMDIV(IMDIV(IMPRODUCT(COMPLEX(0,-500000/(IF($H$45&lt;=0.00001,0.00001,$H$45)*$T8*PI())),COMPLEX($K$45,IF($I$45&lt;0,0,$I$45)*$T8*PI()*0.002)),IMSUM(COMPLEX(0,-500000/(IF($H$45&lt;=0.00001,0.00001,$H$45)*$T8*PI())),COMPLEX($K$45,IF($I$45&lt;0,0,$I$45)*$T8*PI()*0.002))),IMSUM(COMPLEX($G$45,0),IMDIV(IMPRODUCT(COMPLEX(0,-500000/(IF($H$45&lt;=0.00001,0.00001,$H$45)*$T8*PI())),COMPLEX($K$45,IF($I$45&lt;0,0,$I$45)*$T8*PI()*0.002)),IMSUM(COMPLEX(0,-500000/(IF($H$45&lt;=0.00001,0.00001,$H$45)*$T8*PI())),COMPLEX($K$45,IF($I$45&lt;0,0,$I$45)*$T8*PI()*0.002))))),IMDIV(COMPLEX($K$45,0),COMPLEX($K$45,IF($I$45&lt;0,0,$I$45)*$T8*PI()*0.002))))</f>
        <v>0</v>
      </c>
      <c r="AE8" s="77">
        <f>IMABS(IMPRODUCT(AD8,IMDIV(COMPLEX($K$45,0),COMPLEX($K$45,IF($I$45&lt;0,0,$I$45)*$T8*PI()*0.002))))</f>
        <v>0</v>
      </c>
      <c r="AF8" s="11">
        <f>IF(OR($G$45=0,$K$45=0),0,IF(AE8=0.5,-300,20*LOG10(ABS(1-2*AE8))))</f>
        <v>0</v>
      </c>
      <c r="AG8" s="11">
        <f>IF(LEFT($N$39,1)="t",IF(T8&lt;=30,-16,IF(T8&gt;=60,-10,-(16-20*LOG10(T8/30)))),IF(LEFT($N$39,1)="g",IF(T8&lt;=40,-16,-(10-20*LOG10(T8/80))),0))</f>
        <v>0</v>
      </c>
      <c r="AH8" s="3"/>
    </row>
    <row r="9" spans="1:3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L9" s="3"/>
      <c r="M9" s="20" t="s">
        <v>16</v>
      </c>
      <c r="N9" s="80">
        <f>IMABS(IMPRODUCT(N8,IMDIV(COMPLEX(G33,0),N3)))</f>
        <v>0.5</v>
      </c>
      <c r="O9" s="17"/>
      <c r="P9" s="3"/>
      <c r="Q9" s="3"/>
      <c r="R9" s="3"/>
      <c r="S9" s="6">
        <f t="shared" si="0"/>
        <v>5</v>
      </c>
      <c r="T9" s="11">
        <f>IF(LEFT($N$39,1)="t",79/99+T8,IF(LEFT($N$39,1)="g",1+T8,((($N$45-$M$45)/99))+T8))</f>
        <v>164.1414141414141</v>
      </c>
      <c r="U9" s="75" t="str">
        <f>IMDIV(IMDIV(1,IMSUM(IMDIV(1,COMPLEX($F$41,IF($D$41&lt;0,0,$D$41)*$T9*PI()*0.002)),IMDIV(1,COMPLEX(0,-500000/(IF($C$41&lt;=0.00001,0.00001,$C$41)*$T9*PI()))),IMDIV(1,COMPLEX(0,IF($E$41&lt;1,10000000000,$E$41)*$T9*PI()*2)))),IMSUM(COMPLEX($B$41,0),IMDIV(1,IMSUM(IMDIV(1,COMPLEX($F$41,IF($D$41&lt;0,0,$D$41)*$T9*PI()*0.002)),IMDIV(1,COMPLEX(0,-500000/(IF($C$41&lt;=0.00001,0.00001,$C$41)*$T9*PI()))),IMDIV(1,COMPLEX(0,IF($E$41&lt;1,10000000000,$E$41)*$T9*PI()*2))))))</f>
        <v>0.557638310131984+0.159677223148552i</v>
      </c>
      <c r="V9" s="76">
        <f>IMABS(IMPRODUCT(U9,IMDIV(COMPLEX($F$41,0),COMPLEX($F$41,IF($D$41&lt;0,0,$D$41)*$T9*PI()*0.002))))</f>
        <v>0.4702988513835612</v>
      </c>
      <c r="W9" s="11">
        <f>IF(OR($B$41=0,$F$41=0),0,IF(V9=0.5,-300,20*LOG10(ABS(1-2*V9))))</f>
        <v>-24.523935189173823</v>
      </c>
      <c r="X9" s="78" t="str">
        <f>IMDIV(IMDIV(1,IMSUM(IMDIV(1,COMPLEX($K$41,IF($I$41&lt;0,0,$I$41)*$T9*PI()*0.002)),IMDIV(1,COMPLEX(0,-500000/(IF($H$41&lt;=0.00001,0.00001,$H$41)*$T9*PI()))),IMDIV(1,COMPLEX(0,IF($J$41&lt;1,10000000000,$J$41)*$T9*PI()*2)))),IMSUM(COMPLEX($G$41,0),IMDIV(1,IMSUM(IMDIV(1,COMPLEX($K$41,IF($I$41&lt;0,0,$I$41)*$T9*PI()*0.002)),IMDIV(1,COMPLEX(0,-500000/(IF($H$41&lt;=0.00001,0.00001,$H$41)*$T9*PI()))),IMDIV(1,COMPLEX(0,IF($J$41&lt;1,10000000000,$J$41)*$T9*PI()*2))))))</f>
        <v>0.587951323855457+9.51852749879519E-002i</v>
      </c>
      <c r="Y9" s="77">
        <f>IMABS(IMPRODUCT(X9,IMDIV(COMPLEX($K$41,0),COMPLEX($K$41,IF($I$41&lt;0,0,$I$41)*$T9*PI()*0.002))))</f>
        <v>0.48291233993090354</v>
      </c>
      <c r="Z9" s="11">
        <f>IF(OR($G$41=0,$K$41=0),0,IF(Y9=0.5,-300,20*LOG10(ABS(1-2*Y9))))</f>
        <v>-29.325748169526477</v>
      </c>
      <c r="AA9" s="78" t="str">
        <f>IMDIV(IMDIV(1,IMSUM(IMDIV(1,COMPLEX($F$45,IF($D$45&lt;0,0,$D$45)*$T9*PI()*0.002)),IMDIV(1,COMPLEX(0,-500000/(IF($C$45&lt;=0.00001,0.00001,$C$45)*$T9*PI()))),IMDIV(1,COMPLEX(0,IF($E$45&lt;1,10000000000,$E$45)*$T9*PI()*2)))),IMSUM(COMPLEX($B$45,0),IMDIV(1,IMSUM(IMDIV(1,COMPLEX($F$45,IF($D$45&lt;0,0,$D$45)*$T9*PI()*0.002)),IMDIV(1,COMPLEX(0,-500000/(IF($C$45&lt;=0.00001,0.00001,$C$45)*$T9*PI()))),IMDIV(1,COMPLEX(0,IF($E$45&lt;1,10000000000,$E$45)*$T9*PI()*2))))))</f>
        <v>0.666271166272059-0.471544164704144i</v>
      </c>
      <c r="AB9" s="77">
        <f>IMABS(IMPRODUCT(AA9,IMDIV(COMPLEX($F$45,0),COMPLEX($F$45,IF($D$45&lt;0,0,$D$45)*$T9*PI()*0.002))))</f>
        <v>0</v>
      </c>
      <c r="AC9" s="11">
        <f>IF(OR($B$45=0,$F$45=0),0,IF(AB9=0.5,-300,20*LOG10(ABS(1-2*AB9))))</f>
        <v>0</v>
      </c>
      <c r="AD9" s="78">
        <f>IMABS(IMPRODUCT(IMDIV(IMDIV(IMPRODUCT(COMPLEX(0,-500000/(IF($H$45&lt;=0.00001,0.00001,$H$45)*$T9*PI())),COMPLEX($K$45,IF($I$45&lt;0,0,$I$45)*$T9*PI()*0.002)),IMSUM(COMPLEX(0,-500000/(IF($H$45&lt;=0.00001,0.00001,$H$45)*$T9*PI())),COMPLEX($K$45,IF($I$45&lt;0,0,$I$45)*$T9*PI()*0.002))),IMSUM(COMPLEX($G$45,0),IMDIV(IMPRODUCT(COMPLEX(0,-500000/(IF($H$45&lt;=0.00001,0.00001,$H$45)*$T9*PI())),COMPLEX($K$45,IF($I$45&lt;0,0,$I$45)*$T9*PI()*0.002)),IMSUM(COMPLEX(0,-500000/(IF($H$45&lt;=0.00001,0.00001,$H$45)*$T9*PI())),COMPLEX($K$45,IF($I$45&lt;0,0,$I$45)*$T9*PI()*0.002))))),IMDIV(COMPLEX($K$45,0),COMPLEX($K$45,IF($I$45&lt;0,0,$I$45)*$T9*PI()*0.002))))</f>
        <v>0</v>
      </c>
      <c r="AE9" s="77">
        <f>IMABS(IMPRODUCT(AD9,IMDIV(COMPLEX($K$45,0),COMPLEX($K$45,IF($I$45&lt;0,0,$I$45)*$T9*PI()*0.002))))</f>
        <v>0</v>
      </c>
      <c r="AF9" s="11">
        <f>IF(OR($G$45=0,$K$45=0),0,IF(AE9=0.5,-300,20*LOG10(ABS(1-2*AE9))))</f>
        <v>0</v>
      </c>
      <c r="AG9" s="11">
        <f>IF(LEFT($N$39,1)="t",IF(T9&lt;=30,-16,IF(T9&gt;=60,-10,-(16-20*LOG10(T9/30)))),IF(LEFT($N$39,1)="g",IF(T9&lt;=40,-16,-(10-20*LOG10(T9/80))),0))</f>
        <v>0</v>
      </c>
      <c r="AH9" s="3"/>
    </row>
    <row r="10" spans="1:34" ht="12.75" customHeight="1">
      <c r="A10" s="3"/>
      <c r="B10" s="20" t="s">
        <v>36</v>
      </c>
      <c r="C10" s="5" t="s">
        <v>57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6">
        <f t="shared" si="0"/>
        <v>6</v>
      </c>
      <c r="T10" s="11">
        <f>IF(LEFT($N$39,1)="t",79/99+T9,IF(LEFT($N$39,1)="g",1+T9,((($N$45-$M$45)/99))+T9))</f>
        <v>167.6767676767676</v>
      </c>
      <c r="U10" s="75" t="str">
        <f>IMDIV(IMDIV(1,IMSUM(IMDIV(1,COMPLEX($F$41,IF($D$41&lt;0,0,$D$41)*$T10*PI()*0.002)),IMDIV(1,COMPLEX(0,-500000/(IF($C$41&lt;=0.00001,0.00001,$C$41)*$T10*PI()))),IMDIV(1,COMPLEX(0,IF($E$41&lt;1,10000000000,$E$41)*$T10*PI()*2)))),IMSUM(COMPLEX($B$41,0),IMDIV(1,IMSUM(IMDIV(1,COMPLEX($F$41,IF($D$41&lt;0,0,$D$41)*$T10*PI()*0.002)),IMDIV(1,COMPLEX(0,-500000/(IF($C$41&lt;=0.00001,0.00001,$C$41)*$T10*PI()))),IMDIV(1,COMPLEX(0,IF($E$41&lt;1,10000000000,$E$41)*$T10*PI()*2))))))</f>
        <v>0.559847542467772+0.162301792669378i</v>
      </c>
      <c r="V10" s="76">
        <f>IMABS(IMPRODUCT(U10,IMDIV(COMPLEX($F$41,0),COMPLEX($F$41,IF($D$41&lt;0,0,$D$41)*$T10*PI()*0.002))))</f>
        <v>0.46912301132738593</v>
      </c>
      <c r="W10" s="11">
        <f>IF(OR($B$41=0,$F$41=0),0,IF(V10=0.5,-300,20*LOG10(ABS(1-2*V10))))</f>
        <v>-24.186701317330872</v>
      </c>
      <c r="X10" s="78" t="str">
        <f>IMDIV(IMDIV(1,IMSUM(IMDIV(1,COMPLEX($K$41,IF($I$41&lt;0,0,$I$41)*$T10*PI()*0.002)),IMDIV(1,COMPLEX(0,-500000/(IF($H$41&lt;=0.00001,0.00001,$H$41)*$T10*PI()))),IMDIV(1,COMPLEX(0,IF($J$41&lt;1,10000000000,$J$41)*$T10*PI()*2)))),IMSUM(COMPLEX($G$41,0),IMDIV(1,IMSUM(IMDIV(1,COMPLEX($K$41,IF($I$41&lt;0,0,$I$41)*$T10*PI()*0.002)),IMDIV(1,COMPLEX(0,-500000/(IF($H$41&lt;=0.00001,0.00001,$H$41)*$T10*PI()))),IMDIV(1,COMPLEX(0,IF($J$41&lt;1,10000000000,$J$41)*$T10*PI()*2))))))</f>
        <v>0.591374560996432+9.58175361453519E-002i</v>
      </c>
      <c r="Y10" s="77">
        <f>IMABS(IMPRODUCT(X10,IMDIV(COMPLEX($K$41,0),COMPLEX($K$41,IF($I$41&lt;0,0,$I$41)*$T10*PI()*0.002))))</f>
        <v>0.4821511063657774</v>
      </c>
      <c r="Z10" s="11">
        <f>IF(OR($G$41=0,$K$41=0),0,IF(Y10=0.5,-300,20*LOG10(ABS(1-2*Y10))))</f>
        <v>-28.94717405696438</v>
      </c>
      <c r="AA10" s="78" t="str">
        <f>IMDIV(IMDIV(1,IMSUM(IMDIV(1,COMPLEX($F$45,IF($D$45&lt;0,0,$D$45)*$T10*PI()*0.002)),IMDIV(1,COMPLEX(0,-500000/(IF($C$45&lt;=0.00001,0.00001,$C$45)*$T10*PI()))),IMDIV(1,COMPLEX(0,IF($E$45&lt;1,10000000000,$E$45)*$T10*PI()*2)))),IMSUM(COMPLEX($B$45,0),IMDIV(1,IMSUM(IMDIV(1,COMPLEX($F$45,IF($D$45&lt;0,0,$D$45)*$T10*PI()*0.002)),IMDIV(1,COMPLEX(0,-500000/(IF($C$45&lt;=0.00001,0.00001,$C$45)*$T10*PI()))),IMDIV(1,COMPLEX(0,IF($E$45&lt;1,10000000000,$E$45)*$T10*PI()*2))))))</f>
        <v>0.648158190424909-0.477544919991844i</v>
      </c>
      <c r="AB10" s="77">
        <f>IMABS(IMPRODUCT(AA10,IMDIV(COMPLEX($F$45,0),COMPLEX($F$45,IF($D$45&lt;0,0,$D$45)*$T10*PI()*0.002))))</f>
        <v>0</v>
      </c>
      <c r="AC10" s="11">
        <f>IF(OR($B$45=0,$F$45=0),0,IF(AB10=0.5,-300,20*LOG10(ABS(1-2*AB10))))</f>
        <v>0</v>
      </c>
      <c r="AD10" s="78">
        <f>IMABS(IMPRODUCT(IMDIV(IMDIV(IMPRODUCT(COMPLEX(0,-500000/(IF($H$45&lt;=0.00001,0.00001,$H$45)*$T10*PI())),COMPLEX($K$45,IF($I$45&lt;0,0,$I$45)*$T10*PI()*0.002)),IMSUM(COMPLEX(0,-500000/(IF($H$45&lt;=0.00001,0.00001,$H$45)*$T10*PI())),COMPLEX($K$45,IF($I$45&lt;0,0,$I$45)*$T10*PI()*0.002))),IMSUM(COMPLEX($G$45,0),IMDIV(IMPRODUCT(COMPLEX(0,-500000/(IF($H$45&lt;=0.00001,0.00001,$H$45)*$T10*PI())),COMPLEX($K$45,IF($I$45&lt;0,0,$I$45)*$T10*PI()*0.002)),IMSUM(COMPLEX(0,-500000/(IF($H$45&lt;=0.00001,0.00001,$H$45)*$T10*PI())),COMPLEX($K$45,IF($I$45&lt;0,0,$I$45)*$T10*PI()*0.002))))),IMDIV(COMPLEX($K$45,0),COMPLEX($K$45,IF($I$45&lt;0,0,$I$45)*$T10*PI()*0.002))))</f>
        <v>0</v>
      </c>
      <c r="AE10" s="77">
        <f>IMABS(IMPRODUCT(AD10,IMDIV(COMPLEX($K$45,0),COMPLEX($K$45,IF($I$45&lt;0,0,$I$45)*$T10*PI()*0.002))))</f>
        <v>0</v>
      </c>
      <c r="AF10" s="11">
        <f>IF(OR($G$45=0,$K$45=0),0,IF(AE10=0.5,-300,20*LOG10(ABS(1-2*AE10))))</f>
        <v>0</v>
      </c>
      <c r="AG10" s="11">
        <f>IF(LEFT($N$39,1)="t",IF(T10&lt;=30,-16,IF(T10&gt;=60,-10,-(16-20*LOG10(T10/30)))),IF(LEFT($N$39,1)="g",IF(T10&lt;=40,-16,-(10-20*LOG10(T10/80))),0))</f>
        <v>0</v>
      </c>
      <c r="AH10" s="3"/>
    </row>
    <row r="11" spans="1:34" ht="12.75" customHeight="1">
      <c r="A11" s="3"/>
      <c r="B11" s="3"/>
      <c r="C11" s="5" t="s">
        <v>58</v>
      </c>
      <c r="D11" s="3"/>
      <c r="E11" s="3"/>
      <c r="F11" s="3"/>
      <c r="G11" s="3"/>
      <c r="H11" s="3"/>
      <c r="I11" s="3"/>
      <c r="J11" s="3"/>
      <c r="K11" s="3"/>
      <c r="L11" s="3"/>
      <c r="M11" s="25"/>
      <c r="N11" s="25"/>
      <c r="O11" s="7"/>
      <c r="P11" s="25"/>
      <c r="Q11" s="25"/>
      <c r="R11" s="3"/>
      <c r="S11" s="6">
        <f t="shared" si="0"/>
        <v>7</v>
      </c>
      <c r="T11" s="11">
        <f>IF(LEFT($N$39,1)="t",79/99+T10,IF(LEFT($N$39,1)="g",1+T10,((($N$45-$M$45)/99))+T10))</f>
        <v>171.21212121212113</v>
      </c>
      <c r="U11" s="75" t="str">
        <f>IMDIV(IMDIV(1,IMSUM(IMDIV(1,COMPLEX($F$41,IF($D$41&lt;0,0,$D$41)*$T11*PI()*0.002)),IMDIV(1,COMPLEX(0,-500000/(IF($C$41&lt;=0.00001,0.00001,$C$41)*$T11*PI()))),IMDIV(1,COMPLEX(0,IF($E$41&lt;1,10000000000,$E$41)*$T11*PI()*2)))),IMSUM(COMPLEX($B$41,0),IMDIV(1,IMSUM(IMDIV(1,COMPLEX($F$41,IF($D$41&lt;0,0,$D$41)*$T11*PI()*0.002)),IMDIV(1,COMPLEX(0,-500000/(IF($C$41&lt;=0.00001,0.00001,$C$41)*$T11*PI()))),IMDIV(1,COMPLEX(0,IF($E$41&lt;1,10000000000,$E$41)*$T11*PI()*2))))))</f>
        <v>0.562081190096674+0.164882817515735i</v>
      </c>
      <c r="V11" s="76">
        <f>IMABS(IMPRODUCT(U11,IMDIV(COMPLEX($F$41,0),COMPLEX($F$41,IF($D$41&lt;0,0,$D$41)*$T11*PI()*0.002))))</f>
        <v>0.46793117263573386</v>
      </c>
      <c r="W11" s="11">
        <f>IF(OR($B$41=0,$F$41=0),0,IF(V11=0.5,-300,20*LOG10(ABS(1-2*V11))))</f>
        <v>-23.85773849247923</v>
      </c>
      <c r="X11" s="78" t="str">
        <f>IMDIV(IMDIV(1,IMSUM(IMDIV(1,COMPLEX($K$41,IF($I$41&lt;0,0,$I$41)*$T11*PI()*0.002)),IMDIV(1,COMPLEX(0,-500000/(IF($H$41&lt;=0.00001,0.00001,$H$41)*$T11*PI()))),IMDIV(1,COMPLEX(0,IF($J$41&lt;1,10000000000,$J$41)*$T11*PI()*2)))),IMSUM(COMPLEX($G$41,0),IMDIV(1,IMSUM(IMDIV(1,COMPLEX($K$41,IF($I$41&lt;0,0,$I$41)*$T11*PI()*0.002)),IMDIV(1,COMPLEX(0,-500000/(IF($H$41&lt;=0.00001,0.00001,$H$41)*$T11*PI()))),IMDIV(1,COMPLEX(0,IF($J$41&lt;1,10000000000,$J$41)*$T11*PI()*2))))))</f>
        <v>0.594836591323992+9.63666034712157E-002i</v>
      </c>
      <c r="Y11" s="77">
        <f>IMABS(IMPRODUCT(X11,IMDIV(COMPLEX($K$41,0),COMPLEX($K$41,IF($I$41&lt;0,0,$I$41)*$T11*PI()*0.002))))</f>
        <v>0.48137251550277244</v>
      </c>
      <c r="Z11" s="11">
        <f>IF(OR($G$41=0,$K$41=0),0,IF(Y11=0.5,-300,20*LOG10(ABS(1-2*Y11))))</f>
        <v>-28.57631587417915</v>
      </c>
      <c r="AA11" s="78" t="str">
        <f>IMDIV(IMDIV(1,IMSUM(IMDIV(1,COMPLEX($F$45,IF($D$45&lt;0,0,$D$45)*$T11*PI()*0.002)),IMDIV(1,COMPLEX(0,-500000/(IF($C$45&lt;=0.00001,0.00001,$C$45)*$T11*PI()))),IMDIV(1,COMPLEX(0,IF($E$45&lt;1,10000000000,$E$45)*$T11*PI()*2)))),IMSUM(COMPLEX($B$45,0),IMDIV(1,IMSUM(IMDIV(1,COMPLEX($F$45,IF($D$45&lt;0,0,$D$45)*$T11*PI()*0.002)),IMDIV(1,COMPLEX(0,-500000/(IF($C$45&lt;=0.00001,0.00001,$C$45)*$T11*PI()))),IMDIV(1,COMPLEX(0,IF($E$45&lt;1,10000000000,$E$45)*$T11*PI()*2))))))</f>
        <v>0.630504787727566-0.482668105824471i</v>
      </c>
      <c r="AB11" s="77">
        <f>IMABS(IMPRODUCT(AA11,IMDIV(COMPLEX($F$45,0),COMPLEX($F$45,IF($D$45&lt;0,0,$D$45)*$T11*PI()*0.002))))</f>
        <v>0</v>
      </c>
      <c r="AC11" s="11">
        <f>IF(OR($B$45=0,$F$45=0),0,IF(AB11=0.5,-300,20*LOG10(ABS(1-2*AB11))))</f>
        <v>0</v>
      </c>
      <c r="AD11" s="78">
        <f>IMABS(IMPRODUCT(IMDIV(IMDIV(IMPRODUCT(COMPLEX(0,-500000/(IF($H$45&lt;=0.00001,0.00001,$H$45)*$T11*PI())),COMPLEX($K$45,IF($I$45&lt;0,0,$I$45)*$T11*PI()*0.002)),IMSUM(COMPLEX(0,-500000/(IF($H$45&lt;=0.00001,0.00001,$H$45)*$T11*PI())),COMPLEX($K$45,IF($I$45&lt;0,0,$I$45)*$T11*PI()*0.002))),IMSUM(COMPLEX($G$45,0),IMDIV(IMPRODUCT(COMPLEX(0,-500000/(IF($H$45&lt;=0.00001,0.00001,$H$45)*$T11*PI())),COMPLEX($K$45,IF($I$45&lt;0,0,$I$45)*$T11*PI()*0.002)),IMSUM(COMPLEX(0,-500000/(IF($H$45&lt;=0.00001,0.00001,$H$45)*$T11*PI())),COMPLEX($K$45,IF($I$45&lt;0,0,$I$45)*$T11*PI()*0.002))))),IMDIV(COMPLEX($K$45,0),COMPLEX($K$45,IF($I$45&lt;0,0,$I$45)*$T11*PI()*0.002))))</f>
        <v>0</v>
      </c>
      <c r="AE11" s="77">
        <f>IMABS(IMPRODUCT(AD11,IMDIV(COMPLEX($K$45,0),COMPLEX($K$45,IF($I$45&lt;0,0,$I$45)*$T11*PI()*0.002))))</f>
        <v>0</v>
      </c>
      <c r="AF11" s="11">
        <f>IF(OR($G$45=0,$K$45=0),0,IF(AE11=0.5,-300,20*LOG10(ABS(1-2*AE11))))</f>
        <v>0</v>
      </c>
      <c r="AG11" s="11">
        <f>IF(LEFT($N$39,1)="t",IF(T11&lt;=30,-16,IF(T11&gt;=60,-10,-(16-20*LOG10(T11/30)))),IF(LEFT($N$39,1)="g",IF(T11&lt;=40,-16,-(10-20*LOG10(T11/80))),0))</f>
        <v>0</v>
      </c>
      <c r="AH11" s="3"/>
    </row>
    <row r="12" spans="1:34" ht="12.75" customHeight="1">
      <c r="A12" s="3"/>
      <c r="B12" s="3"/>
      <c r="C12" s="5" t="s">
        <v>66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44"/>
      <c r="O12" s="44"/>
      <c r="P12" s="44"/>
      <c r="Q12" s="44"/>
      <c r="R12" s="3"/>
      <c r="S12" s="6">
        <f t="shared" si="0"/>
        <v>8</v>
      </c>
      <c r="T12" s="11">
        <f>IF(LEFT($N$39,1)="t",79/99+T11,IF(LEFT($N$39,1)="g",1+T11,((($N$45-$M$45)/99))+T11))</f>
        <v>174.74747474747466</v>
      </c>
      <c r="U12" s="75" t="str">
        <f>IMDIV(IMDIV(1,IMSUM(IMDIV(1,COMPLEX($F$41,IF($D$41&lt;0,0,$D$41)*$T12*PI()*0.002)),IMDIV(1,COMPLEX(0,-500000/(IF($C$41&lt;=0.00001,0.00001,$C$41)*$T12*PI()))),IMDIV(1,COMPLEX(0,IF($E$41&lt;1,10000000000,$E$41)*$T12*PI()*2)))),IMSUM(COMPLEX($B$41,0),IMDIV(1,IMSUM(IMDIV(1,COMPLEX($F$41,IF($D$41&lt;0,0,$D$41)*$T12*PI()*0.002)),IMDIV(1,COMPLEX(0,-500000/(IF($C$41&lt;=0.00001,0.00001,$C$41)*$T12*PI()))),IMDIV(1,COMPLEX(0,IF($E$41&lt;1,10000000000,$E$41)*$T12*PI()*2))))))</f>
        <v>0.564338177395267+0.16742014157796i</v>
      </c>
      <c r="V12" s="76">
        <f>IMABS(IMPRODUCT(U12,IMDIV(COMPLEX($F$41,0),COMPLEX($F$41,IF($D$41&lt;0,0,$D$41)*$T12*PI()*0.002))))</f>
        <v>0.46672378889817745</v>
      </c>
      <c r="W12" s="11">
        <f>IF(OR($B$41=0,$F$41=0),0,IF(V12=0.5,-300,20*LOG10(ABS(1-2*V12))))</f>
        <v>-23.536722671394298</v>
      </c>
      <c r="X12" s="78" t="str">
        <f>IMDIV(IMDIV(1,IMSUM(IMDIV(1,COMPLEX($K$41,IF($I$41&lt;0,0,$I$41)*$T12*PI()*0.002)),IMDIV(1,COMPLEX(0,-500000/(IF($H$41&lt;=0.00001,0.00001,$H$41)*$T12*PI()))),IMDIV(1,COMPLEX(0,IF($J$41&lt;1,10000000000,$J$41)*$T12*PI()*2)))),IMSUM(COMPLEX($G$41,0),IMDIV(1,IMSUM(IMDIV(1,COMPLEX($K$41,IF($I$41&lt;0,0,$I$41)*$T12*PI()*0.002)),IMDIV(1,COMPLEX(0,-500000/(IF($H$41&lt;=0.00001,0.00001,$H$41)*$T12*PI()))),IMDIV(1,COMPLEX(0,IF($J$41&lt;1,10000000000,$J$41)*$T12*PI()*2))))))</f>
        <v>0.598335381156649+9.68315256173243E-002i</v>
      </c>
      <c r="Y12" s="77">
        <f>IMABS(IMPRODUCT(X12,IMDIV(COMPLEX($K$41,0),COMPLEX($K$41,IF($I$41&lt;0,0,$I$41)*$T12*PI()*0.002))))</f>
        <v>0.48057653756649166</v>
      </c>
      <c r="Z12" s="11">
        <f>IF(OR($G$41=0,$K$41=0),0,IF(Y12=0.5,-300,20*LOG10(ABS(1-2*Y12))))</f>
        <v>-28.212867087399907</v>
      </c>
      <c r="AA12" s="78" t="str">
        <f>IMDIV(IMDIV(1,IMSUM(IMDIV(1,COMPLEX($F$45,IF($D$45&lt;0,0,$D$45)*$T12*PI()*0.002)),IMDIV(1,COMPLEX(0,-500000/(IF($C$45&lt;=0.00001,0.00001,$C$45)*$T12*PI()))),IMDIV(1,COMPLEX(0,IF($E$45&lt;1,10000000000,$E$45)*$T12*PI()*2)))),IMSUM(COMPLEX($B$45,0),IMDIV(1,IMSUM(IMDIV(1,COMPLEX($F$45,IF($D$45&lt;0,0,$D$45)*$T12*PI()*0.002)),IMDIV(1,COMPLEX(0,-500000/(IF($C$45&lt;=0.00001,0.00001,$C$45)*$T12*PI()))),IMDIV(1,COMPLEX(0,IF($E$45&lt;1,10000000000,$E$45)*$T12*PI()*2))))))</f>
        <v>0.613323255692587-0.486988541671395i</v>
      </c>
      <c r="AB12" s="77">
        <f>IMABS(IMPRODUCT(AA12,IMDIV(COMPLEX($F$45,0),COMPLEX($F$45,IF($D$45&lt;0,0,$D$45)*$T12*PI()*0.002))))</f>
        <v>0</v>
      </c>
      <c r="AC12" s="11">
        <f>IF(OR($B$45=0,$F$45=0),0,IF(AB12=0.5,-300,20*LOG10(ABS(1-2*AB12))))</f>
        <v>0</v>
      </c>
      <c r="AD12" s="78">
        <f>IMABS(IMPRODUCT(IMDIV(IMDIV(IMPRODUCT(COMPLEX(0,-500000/(IF($H$45&lt;=0.00001,0.00001,$H$45)*$T12*PI())),COMPLEX($K$45,IF($I$45&lt;0,0,$I$45)*$T12*PI()*0.002)),IMSUM(COMPLEX(0,-500000/(IF($H$45&lt;=0.00001,0.00001,$H$45)*$T12*PI())),COMPLEX($K$45,IF($I$45&lt;0,0,$I$45)*$T12*PI()*0.002))),IMSUM(COMPLEX($G$45,0),IMDIV(IMPRODUCT(COMPLEX(0,-500000/(IF($H$45&lt;=0.00001,0.00001,$H$45)*$T12*PI())),COMPLEX($K$45,IF($I$45&lt;0,0,$I$45)*$T12*PI()*0.002)),IMSUM(COMPLEX(0,-500000/(IF($H$45&lt;=0.00001,0.00001,$H$45)*$T12*PI())),COMPLEX($K$45,IF($I$45&lt;0,0,$I$45)*$T12*PI()*0.002))))),IMDIV(COMPLEX($K$45,0),COMPLEX($K$45,IF($I$45&lt;0,0,$I$45)*$T12*PI()*0.002))))</f>
        <v>0</v>
      </c>
      <c r="AE12" s="77">
        <f>IMABS(IMPRODUCT(AD12,IMDIV(COMPLEX($K$45,0),COMPLEX($K$45,IF($I$45&lt;0,0,$I$45)*$T12*PI()*0.002))))</f>
        <v>0</v>
      </c>
      <c r="AF12" s="11">
        <f>IF(OR($G$45=0,$K$45=0),0,IF(AE12=0.5,-300,20*LOG10(ABS(1-2*AE12))))</f>
        <v>0</v>
      </c>
      <c r="AG12" s="11">
        <f>IF(LEFT($N$39,1)="t",IF(T12&lt;=30,-16,IF(T12&gt;=60,-10,-(16-20*LOG10(T12/30)))),IF(LEFT($N$39,1)="g",IF(T12&lt;=40,-16,-(10-20*LOG10(T12/80))),0))</f>
        <v>0</v>
      </c>
      <c r="AH12" s="3"/>
    </row>
    <row r="13" spans="1:34" ht="12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4"/>
      <c r="O13" s="44"/>
      <c r="P13" s="44"/>
      <c r="Q13" s="44"/>
      <c r="R13" s="3"/>
      <c r="S13" s="6">
        <f t="shared" si="0"/>
        <v>9</v>
      </c>
      <c r="T13" s="11">
        <f>IF(LEFT($N$39,1)="t",79/99+T12,IF(LEFT($N$39,1)="g",1+T12,((($N$45-$M$45)/99))+T12))</f>
        <v>178.28282828282818</v>
      </c>
      <c r="U13" s="75" t="str">
        <f>IMDIV(IMDIV(1,IMSUM(IMDIV(1,COMPLEX($F$41,IF($D$41&lt;0,0,$D$41)*$T13*PI()*0.002)),IMDIV(1,COMPLEX(0,-500000/(IF($C$41&lt;=0.00001,0.00001,$C$41)*$T13*PI()))),IMDIV(1,COMPLEX(0,IF($E$41&lt;1,10000000000,$E$41)*$T13*PI()*2)))),IMSUM(COMPLEX($B$41,0),IMDIV(1,IMSUM(IMDIV(1,COMPLEX($F$41,IF($D$41&lt;0,0,$D$41)*$T13*PI()*0.002)),IMDIV(1,COMPLEX(0,-500000/(IF($C$41&lt;=0.00001,0.00001,$C$41)*$T13*PI()))),IMDIV(1,COMPLEX(0,IF($E$41&lt;1,10000000000,$E$41)*$T13*PI()*2))))))</f>
        <v>0.566617435899511+0.169913639389776i</v>
      </c>
      <c r="V13" s="76">
        <f>IMABS(IMPRODUCT(U13,IMDIV(COMPLEX($F$41,0),COMPLEX($F$41,IF($D$41&lt;0,0,$D$41)*$T13*PI()*0.002))))</f>
        <v>0.4655013129771987</v>
      </c>
      <c r="W13" s="11">
        <f>IF(OR($B$41=0,$F$41=0),0,IF(V13=0.5,-300,20*LOG10(ABS(1-2*V13))))</f>
        <v>-23.223348753140712</v>
      </c>
      <c r="X13" s="78" t="str">
        <f>IMDIV(IMDIV(1,IMSUM(IMDIV(1,COMPLEX($K$41,IF($I$41&lt;0,0,$I$41)*$T13*PI()*0.002)),IMDIV(1,COMPLEX(0,-500000/(IF($H$41&lt;=0.00001,0.00001,$H$41)*$T13*PI()))),IMDIV(1,COMPLEX(0,IF($J$41&lt;1,10000000000,$J$41)*$T13*PI()*2)))),IMSUM(COMPLEX($G$41,0),IMDIV(1,IMSUM(IMDIV(1,COMPLEX($K$41,IF($I$41&lt;0,0,$I$41)*$T13*PI()*0.002)),IMDIV(1,COMPLEX(0,-500000/(IF($H$41&lt;=0.00001,0.00001,$H$41)*$T13*PI()))),IMDIV(1,COMPLEX(0,IF($J$41&lt;1,10000000000,$J$41)*$T13*PI()*2))))))</f>
        <v>0.6018688704514+9.7211402756464E-002i</v>
      </c>
      <c r="Y13" s="77">
        <f>IMABS(IMPRODUCT(X13,IMDIV(COMPLEX($K$41,0),COMPLEX($K$41,IF($I$41&lt;0,0,$I$41)*$T13*PI()*0.002))))</f>
        <v>0.47976314615347015</v>
      </c>
      <c r="Z13" s="11">
        <f>IF(OR($G$41=0,$K$41=0),0,IF(Y13=0.5,-300,20*LOG10(ABS(1-2*Y13))))</f>
        <v>-27.85654018354025</v>
      </c>
      <c r="AA13" s="78" t="str">
        <f>IMDIV(IMDIV(1,IMSUM(IMDIV(1,COMPLEX($F$45,IF($D$45&lt;0,0,$D$45)*$T13*PI()*0.002)),IMDIV(1,COMPLEX(0,-500000/(IF($C$45&lt;=0.00001,0.00001,$C$45)*$T13*PI()))),IMDIV(1,COMPLEX(0,IF($E$45&lt;1,10000000000,$E$45)*$T13*PI()*2)))),IMSUM(COMPLEX($B$45,0),IMDIV(1,IMSUM(IMDIV(1,COMPLEX($F$45,IF($D$45&lt;0,0,$D$45)*$T13*PI()*0.002)),IMDIV(1,COMPLEX(0,-500000/(IF($C$45&lt;=0.00001,0.00001,$C$45)*$T13*PI()))),IMDIV(1,COMPLEX(0,IF($E$45&lt;1,10000000000,$E$45)*$T13*PI()*2))))))</f>
        <v>0.596620881709947-0.490575585631401i</v>
      </c>
      <c r="AB13" s="77">
        <f>IMABS(IMPRODUCT(AA13,IMDIV(COMPLEX($F$45,0),COMPLEX($F$45,IF($D$45&lt;0,0,$D$45)*$T13*PI()*0.002))))</f>
        <v>0</v>
      </c>
      <c r="AC13" s="11">
        <f>IF(OR($B$45=0,$F$45=0),0,IF(AB13=0.5,-300,20*LOG10(ABS(1-2*AB13))))</f>
        <v>0</v>
      </c>
      <c r="AD13" s="78">
        <f>IMABS(IMPRODUCT(IMDIV(IMDIV(IMPRODUCT(COMPLEX(0,-500000/(IF($H$45&lt;=0.00001,0.00001,$H$45)*$T13*PI())),COMPLEX($K$45,IF($I$45&lt;0,0,$I$45)*$T13*PI()*0.002)),IMSUM(COMPLEX(0,-500000/(IF($H$45&lt;=0.00001,0.00001,$H$45)*$T13*PI())),COMPLEX($K$45,IF($I$45&lt;0,0,$I$45)*$T13*PI()*0.002))),IMSUM(COMPLEX($G$45,0),IMDIV(IMPRODUCT(COMPLEX(0,-500000/(IF($H$45&lt;=0.00001,0.00001,$H$45)*$T13*PI())),COMPLEX($K$45,IF($I$45&lt;0,0,$I$45)*$T13*PI()*0.002)),IMSUM(COMPLEX(0,-500000/(IF($H$45&lt;=0.00001,0.00001,$H$45)*$T13*PI())),COMPLEX($K$45,IF($I$45&lt;0,0,$I$45)*$T13*PI()*0.002))))),IMDIV(COMPLEX($K$45,0),COMPLEX($K$45,IF($I$45&lt;0,0,$I$45)*$T13*PI()*0.002))))</f>
        <v>0</v>
      </c>
      <c r="AE13" s="77">
        <f>IMABS(IMPRODUCT(AD13,IMDIV(COMPLEX($K$45,0),COMPLEX($K$45,IF($I$45&lt;0,0,$I$45)*$T13*PI()*0.002))))</f>
        <v>0</v>
      </c>
      <c r="AF13" s="11">
        <f>IF(OR($G$45=0,$K$45=0),0,IF(AE13=0.5,-300,20*LOG10(ABS(1-2*AE13))))</f>
        <v>0</v>
      </c>
      <c r="AG13" s="11">
        <f>IF(LEFT($N$39,1)="t",IF(T13&lt;=30,-16,IF(T13&gt;=60,-10,-(16-20*LOG10(T13/30)))),IF(LEFT($N$39,1)="g",IF(T13&lt;=40,-16,-(10-20*LOG10(T13/80))),0))</f>
        <v>0</v>
      </c>
      <c r="AH13" s="3"/>
    </row>
    <row r="14" spans="1:34" ht="12.75" customHeight="1">
      <c r="A14" s="3"/>
      <c r="B14" s="3"/>
      <c r="C14" s="5" t="s">
        <v>63</v>
      </c>
      <c r="D14" s="3"/>
      <c r="E14" s="3"/>
      <c r="F14" s="3"/>
      <c r="G14" s="3"/>
      <c r="H14" s="3"/>
      <c r="I14" s="3"/>
      <c r="J14" s="3"/>
      <c r="K14" s="3"/>
      <c r="L14" s="3"/>
      <c r="M14" s="44"/>
      <c r="N14" s="44"/>
      <c r="O14" s="44"/>
      <c r="P14" s="44"/>
      <c r="Q14" s="44"/>
      <c r="R14" s="3"/>
      <c r="S14" s="6">
        <f t="shared" si="0"/>
        <v>10</v>
      </c>
      <c r="T14" s="11">
        <f>IF(LEFT($N$39,1)="t",79/99+T13,IF(LEFT($N$39,1)="g",1+T13,((($N$45-$M$45)/99))+T13))</f>
        <v>181.8181818181817</v>
      </c>
      <c r="U14" s="75" t="str">
        <f>IMDIV(IMDIV(1,IMSUM(IMDIV(1,COMPLEX($F$41,IF($D$41&lt;0,0,$D$41)*$T14*PI()*0.002)),IMDIV(1,COMPLEX(0,-500000/(IF($C$41&lt;=0.00001,0.00001,$C$41)*$T14*PI()))),IMDIV(1,COMPLEX(0,IF($E$41&lt;1,10000000000,$E$41)*$T14*PI()*2)))),IMSUM(COMPLEX($B$41,0),IMDIV(1,IMSUM(IMDIV(1,COMPLEX($F$41,IF($D$41&lt;0,0,$D$41)*$T14*PI()*0.002)),IMDIV(1,COMPLEX(0,-500000/(IF($C$41&lt;=0.00001,0.00001,$C$41)*$T14*PI()))),IMDIV(1,COMPLEX(0,IF($E$41&lt;1,10000000000,$E$41)*$T14*PI()*2))))))</f>
        <v>0.568917905235822+0.172363215477718i</v>
      </c>
      <c r="V14" s="76">
        <f>IMABS(IMPRODUCT(U14,IMDIV(COMPLEX($F$41,0),COMPLEX($F$41,IF($D$41&lt;0,0,$D$41)*$T14*PI()*0.002))))</f>
        <v>0.4642641966467882</v>
      </c>
      <c r="W14" s="11">
        <f>IF(OR($B$41=0,$F$41=0),0,IF(V14=0.5,-300,20*LOG10(ABS(1-2*V14))))</f>
        <v>-22.917329093980424</v>
      </c>
      <c r="X14" s="78" t="str">
        <f>IMDIV(IMDIV(1,IMSUM(IMDIV(1,COMPLEX($K$41,IF($I$41&lt;0,0,$I$41)*$T14*PI()*0.002)),IMDIV(1,COMPLEX(0,-500000/(IF($H$41&lt;=0.00001,0.00001,$H$41)*$T14*PI()))),IMDIV(1,COMPLEX(0,IF($J$41&lt;1,10000000000,$J$41)*$T14*PI()*2)))),IMSUM(COMPLEX($G$41,0),IMDIV(1,IMSUM(IMDIV(1,COMPLEX($K$41,IF($I$41&lt;0,0,$I$41)*$T14*PI()*0.002)),IMDIV(1,COMPLEX(0,-500000/(IF($H$41&lt;=0.00001,0.00001,$H$41)*$T14*PI()))),IMDIV(1,COMPLEX(0,IF($J$41&lt;1,10000000000,$J$41)*$T14*PI()*2))))))</f>
        <v>0.605434974131608+9.75053875553181E-002i</v>
      </c>
      <c r="Y14" s="77">
        <f>IMABS(IMPRODUCT(X14,IMDIV(COMPLEX($K$41,0),COMPLEX($K$41,IF($I$41&lt;0,0,$I$41)*$T14*PI()*0.002))))</f>
        <v>0.47893231842041556</v>
      </c>
      <c r="Z14" s="11">
        <f>IF(OR($G$41=0,$K$41=0),0,IF(Y14=0.5,-300,20*LOG10(ABS(1-2*Y14))))</f>
        <v>-27.50706517198859</v>
      </c>
      <c r="AA14" s="78" t="str">
        <f>IMDIV(IMDIV(1,IMSUM(IMDIV(1,COMPLEX($F$45,IF($D$45&lt;0,0,$D$45)*$T14*PI()*0.002)),IMDIV(1,COMPLEX(0,-500000/(IF($C$45&lt;=0.00001,0.00001,$C$45)*$T14*PI()))),IMDIV(1,COMPLEX(0,IF($E$45&lt;1,10000000000,$E$45)*$T14*PI()*2)))),IMSUM(COMPLEX($B$45,0),IMDIV(1,IMSUM(IMDIV(1,COMPLEX($F$45,IF($D$45&lt;0,0,$D$45)*$T14*PI()*0.002)),IMDIV(1,COMPLEX(0,-500000/(IF($C$45&lt;=0.00001,0.00001,$C$45)*$T14*PI()))),IMDIV(1,COMPLEX(0,IF($E$45&lt;1,10000000000,$E$45)*$T14*PI()*2))))))</f>
        <v>0.580400777317857-0.493493378888394i</v>
      </c>
      <c r="AB14" s="77">
        <f>IMABS(IMPRODUCT(AA14,IMDIV(COMPLEX($F$45,0),COMPLEX($F$45,IF($D$45&lt;0,0,$D$45)*$T14*PI()*0.002))))</f>
        <v>0</v>
      </c>
      <c r="AC14" s="11">
        <f>IF(OR($B$45=0,$F$45=0),0,IF(AB14=0.5,-300,20*LOG10(ABS(1-2*AB14))))</f>
        <v>0</v>
      </c>
      <c r="AD14" s="78">
        <f>IMABS(IMPRODUCT(IMDIV(IMDIV(IMPRODUCT(COMPLEX(0,-500000/(IF($H$45&lt;=0.00001,0.00001,$H$45)*$T14*PI())),COMPLEX($K$45,IF($I$45&lt;0,0,$I$45)*$T14*PI()*0.002)),IMSUM(COMPLEX(0,-500000/(IF($H$45&lt;=0.00001,0.00001,$H$45)*$T14*PI())),COMPLEX($K$45,IF($I$45&lt;0,0,$I$45)*$T14*PI()*0.002))),IMSUM(COMPLEX($G$45,0),IMDIV(IMPRODUCT(COMPLEX(0,-500000/(IF($H$45&lt;=0.00001,0.00001,$H$45)*$T14*PI())),COMPLEX($K$45,IF($I$45&lt;0,0,$I$45)*$T14*PI()*0.002)),IMSUM(COMPLEX(0,-500000/(IF($H$45&lt;=0.00001,0.00001,$H$45)*$T14*PI())),COMPLEX($K$45,IF($I$45&lt;0,0,$I$45)*$T14*PI()*0.002))))),IMDIV(COMPLEX($K$45,0),COMPLEX($K$45,IF($I$45&lt;0,0,$I$45)*$T14*PI()*0.002))))</f>
        <v>0</v>
      </c>
      <c r="AE14" s="77">
        <f>IMABS(IMPRODUCT(AD14,IMDIV(COMPLEX($K$45,0),COMPLEX($K$45,IF($I$45&lt;0,0,$I$45)*$T14*PI()*0.002))))</f>
        <v>0</v>
      </c>
      <c r="AF14" s="11">
        <f>IF(OR($G$45=0,$K$45=0),0,IF(AE14=0.5,-300,20*LOG10(ABS(1-2*AE14))))</f>
        <v>0</v>
      </c>
      <c r="AG14" s="11">
        <f>IF(LEFT($N$39,1)="t",IF(T14&lt;=30,-16,IF(T14&gt;=60,-10,-(16-20*LOG10(T14/30)))),IF(LEFT($N$39,1)="g",IF(T14&lt;=40,-16,-(10-20*LOG10(T14/80))),0))</f>
        <v>0</v>
      </c>
      <c r="AH14" s="3"/>
    </row>
    <row r="15" spans="1:34" ht="12.75" customHeight="1">
      <c r="A15" s="3"/>
      <c r="B15" s="3"/>
      <c r="C15" s="5" t="s">
        <v>64</v>
      </c>
      <c r="D15" s="3"/>
      <c r="E15" s="3"/>
      <c r="F15" s="3"/>
      <c r="G15" s="3"/>
      <c r="H15" s="3"/>
      <c r="I15" s="3"/>
      <c r="J15" s="3"/>
      <c r="K15" s="3"/>
      <c r="L15" s="3"/>
      <c r="M15" s="44"/>
      <c r="N15" s="44"/>
      <c r="O15" s="44"/>
      <c r="P15" s="44"/>
      <c r="Q15" s="44"/>
      <c r="R15" s="3"/>
      <c r="S15" s="6">
        <f t="shared" si="0"/>
        <v>11</v>
      </c>
      <c r="T15" s="11">
        <f>IF(LEFT($N$39,1)="t",79/99+T14,IF(LEFT($N$39,1)="g",1+T14,((($N$45-$M$45)/99))+T14))</f>
        <v>185.35353535353522</v>
      </c>
      <c r="U15" s="75" t="str">
        <f>IMDIV(IMDIV(1,IMSUM(IMDIV(1,COMPLEX($F$41,IF($D$41&lt;0,0,$D$41)*$T15*PI()*0.002)),IMDIV(1,COMPLEX(0,-500000/(IF($C$41&lt;=0.00001,0.00001,$C$41)*$T15*PI()))),IMDIV(1,COMPLEX(0,IF($E$41&lt;1,10000000000,$E$41)*$T15*PI()*2)))),IMSUM(COMPLEX($B$41,0),IMDIV(1,IMSUM(IMDIV(1,COMPLEX($F$41,IF($D$41&lt;0,0,$D$41)*$T15*PI()*0.002)),IMDIV(1,COMPLEX(0,-500000/(IF($C$41&lt;=0.00001,0.00001,$C$41)*$T15*PI()))),IMDIV(1,COMPLEX(0,IF($E$41&lt;1,10000000000,$E$41)*$T15*PI()*2))))))</f>
        <v>0.571238534010949+0.174768803683898i</v>
      </c>
      <c r="V15" s="76">
        <f>IMABS(IMPRODUCT(U15,IMDIV(COMPLEX($F$41,0),COMPLEX($F$41,IF($D$41&lt;0,0,$D$41)*$T15*PI()*0.002))))</f>
        <v>0.4630128902426696</v>
      </c>
      <c r="W15" s="11">
        <f>IF(OR($B$41=0,$F$41=0),0,IF(V15=0.5,-300,20*LOG10(ABS(1-2*V15))))</f>
        <v>-22.618392165729603</v>
      </c>
      <c r="X15" s="78" t="str">
        <f>IMDIV(IMDIV(1,IMSUM(IMDIV(1,COMPLEX($K$41,IF($I$41&lt;0,0,$I$41)*$T15*PI()*0.002)),IMDIV(1,COMPLEX(0,-500000/(IF($H$41&lt;=0.00001,0.00001,$H$41)*$T15*PI()))),IMDIV(1,COMPLEX(0,IF($J$41&lt;1,10000000000,$J$41)*$T15*PI()*2)))),IMSUM(COMPLEX($G$41,0),IMDIV(1,IMSUM(IMDIV(1,COMPLEX($K$41,IF($I$41&lt;0,0,$I$41)*$T15*PI()*0.002)),IMDIV(1,COMPLEX(0,-500000/(IF($H$41&lt;=0.00001,0.00001,$H$41)*$T15*PI()))),IMDIV(1,COMPLEX(0,IF($J$41&lt;1,10000000000,$J$41)*$T15*PI()*2))))))</f>
        <v>0.609031583461652+9.77126861143991E-002i</v>
      </c>
      <c r="Y15" s="77">
        <f>IMABS(IMPRODUCT(X15,IMDIV(COMPLEX($K$41,0),COMPLEX($K$41,IF($I$41&lt;0,0,$I$41)*$T15*PI()*0.002))))</f>
        <v>0.47808403527011173</v>
      </c>
      <c r="Z15" s="11">
        <f>IF(OR($G$41=0,$K$41=0),0,IF(Y15=0.5,-300,20*LOG10(ABS(1-2*Y15))))</f>
        <v>-27.164188229955002</v>
      </c>
      <c r="AA15" s="78" t="str">
        <f>IMDIV(IMDIV(1,IMSUM(IMDIV(1,COMPLEX($F$45,IF($D$45&lt;0,0,$D$45)*$T15*PI()*0.002)),IMDIV(1,COMPLEX(0,-500000/(IF($C$45&lt;=0.00001,0.00001,$C$45)*$T15*PI()))),IMDIV(1,COMPLEX(0,IF($E$45&lt;1,10000000000,$E$45)*$T15*PI()*2)))),IMSUM(COMPLEX($B$45,0),IMDIV(1,IMSUM(IMDIV(1,COMPLEX($F$45,IF($D$45&lt;0,0,$D$45)*$T15*PI()*0.002)),IMDIV(1,COMPLEX(0,-500000/(IF($C$45&lt;=0.00001,0.00001,$C$45)*$T15*PI()))),IMDIV(1,COMPLEX(0,IF($E$45&lt;1,10000000000,$E$45)*$T15*PI()*2))))))</f>
        <v>0.564662597553876-0.495801117866414i</v>
      </c>
      <c r="AB15" s="77">
        <f>IMABS(IMPRODUCT(AA15,IMDIV(COMPLEX($F$45,0),COMPLEX($F$45,IF($D$45&lt;0,0,$D$45)*$T15*PI()*0.002))))</f>
        <v>0</v>
      </c>
      <c r="AC15" s="11">
        <f>IF(OR($B$45=0,$F$45=0),0,IF(AB15=0.5,-300,20*LOG10(ABS(1-2*AB15))))</f>
        <v>0</v>
      </c>
      <c r="AD15" s="78">
        <f>IMABS(IMPRODUCT(IMDIV(IMDIV(IMPRODUCT(COMPLEX(0,-500000/(IF($H$45&lt;=0.00001,0.00001,$H$45)*$T15*PI())),COMPLEX($K$45,IF($I$45&lt;0,0,$I$45)*$T15*PI()*0.002)),IMSUM(COMPLEX(0,-500000/(IF($H$45&lt;=0.00001,0.00001,$H$45)*$T15*PI())),COMPLEX($K$45,IF($I$45&lt;0,0,$I$45)*$T15*PI()*0.002))),IMSUM(COMPLEX($G$45,0),IMDIV(IMPRODUCT(COMPLEX(0,-500000/(IF($H$45&lt;=0.00001,0.00001,$H$45)*$T15*PI())),COMPLEX($K$45,IF($I$45&lt;0,0,$I$45)*$T15*PI()*0.002)),IMSUM(COMPLEX(0,-500000/(IF($H$45&lt;=0.00001,0.00001,$H$45)*$T15*PI())),COMPLEX($K$45,IF($I$45&lt;0,0,$I$45)*$T15*PI()*0.002))))),IMDIV(COMPLEX($K$45,0),COMPLEX($K$45,IF($I$45&lt;0,0,$I$45)*$T15*PI()*0.002))))</f>
        <v>0</v>
      </c>
      <c r="AE15" s="77">
        <f>IMABS(IMPRODUCT(AD15,IMDIV(COMPLEX($K$45,0),COMPLEX($K$45,IF($I$45&lt;0,0,$I$45)*$T15*PI()*0.002))))</f>
        <v>0</v>
      </c>
      <c r="AF15" s="11">
        <f>IF(OR($G$45=0,$K$45=0),0,IF(AE15=0.5,-300,20*LOG10(ABS(1-2*AE15))))</f>
        <v>0</v>
      </c>
      <c r="AG15" s="11">
        <f>IF(LEFT($N$39,1)="t",IF(T15&lt;=30,-16,IF(T15&gt;=60,-10,-(16-20*LOG10(T15/30)))),IF(LEFT($N$39,1)="g",IF(T15&lt;=40,-16,-(10-20*LOG10(T15/80))),0))</f>
        <v>0</v>
      </c>
      <c r="AH15" s="3"/>
    </row>
    <row r="16" spans="1:34" ht="12.75" customHeight="1">
      <c r="A16" s="3"/>
      <c r="B16" s="3"/>
      <c r="C16" s="5" t="s">
        <v>67</v>
      </c>
      <c r="D16" s="3"/>
      <c r="E16" s="3"/>
      <c r="F16" s="3"/>
      <c r="G16" s="3"/>
      <c r="H16" s="3"/>
      <c r="I16" s="3"/>
      <c r="J16" s="3"/>
      <c r="K16" s="3"/>
      <c r="L16" s="3"/>
      <c r="M16" s="44"/>
      <c r="N16" s="44"/>
      <c r="O16" s="44"/>
      <c r="P16" s="44"/>
      <c r="Q16" s="44"/>
      <c r="R16" s="3"/>
      <c r="S16" s="6">
        <f t="shared" si="0"/>
        <v>12</v>
      </c>
      <c r="T16" s="11">
        <f>IF(LEFT($N$39,1)="t",79/99+T15,IF(LEFT($N$39,1)="g",1+T15,((($N$45-$M$45)/99))+T15))</f>
        <v>188.88888888888874</v>
      </c>
      <c r="U16" s="75" t="str">
        <f>IMDIV(IMDIV(1,IMSUM(IMDIV(1,COMPLEX($F$41,IF($D$41&lt;0,0,$D$41)*$T16*PI()*0.002)),IMDIV(1,COMPLEX(0,-500000/(IF($C$41&lt;=0.00001,0.00001,$C$41)*$T16*PI()))),IMDIV(1,COMPLEX(0,IF($E$41&lt;1,10000000000,$E$41)*$T16*PI()*2)))),IMSUM(COMPLEX($B$41,0),IMDIV(1,IMSUM(IMDIV(1,COMPLEX($F$41,IF($D$41&lt;0,0,$D$41)*$T16*PI()*0.002)),IMDIV(1,COMPLEX(0,-500000/(IF($C$41&lt;=0.00001,0.00001,$C$41)*$T16*PI()))),IMDIV(1,COMPLEX(0,IF($E$41&lt;1,10000000000,$E$41)*$T16*PI()*2))))))</f>
        <v>0.573578280660191+0.177130366464571i</v>
      </c>
      <c r="V16" s="76">
        <f>IMABS(IMPRODUCT(U16,IMDIV(COMPLEX($F$41,0),COMPLEX($F$41,IF($D$41&lt;0,0,$D$41)*$T16*PI()*0.002))))</f>
        <v>0.4617478423243764</v>
      </c>
      <c r="W16" s="11">
        <f>IF(OR($B$41=0,$F$41=0),0,IF(V16=0.5,-300,20*LOG10(ABS(1-2*V16))))</f>
        <v>-22.326281341273692</v>
      </c>
      <c r="X16" s="78" t="str">
        <f>IMDIV(IMDIV(1,IMSUM(IMDIV(1,COMPLEX($K$41,IF($I$41&lt;0,0,$I$41)*$T16*PI()*0.002)),IMDIV(1,COMPLEX(0,-500000/(IF($H$41&lt;=0.00001,0.00001,$H$41)*$T16*PI()))),IMDIV(1,COMPLEX(0,IF($J$41&lt;1,10000000000,$J$41)*$T16*PI()*2)))),IMSUM(COMPLEX($G$41,0),IMDIV(1,IMSUM(IMDIV(1,COMPLEX($K$41,IF($I$41&lt;0,0,$I$41)*$T16*PI()*0.002)),IMDIV(1,COMPLEX(0,-500000/(IF($H$41&lt;=0.00001,0.00001,$H$41)*$T16*PI()))),IMDIV(1,COMPLEX(0,IF($J$41&lt;1,10000000000,$J$41)*$T16*PI()*2))))))</f>
        <v>0.612656567467729+9.78325588724017E-002i</v>
      </c>
      <c r="Y16" s="77">
        <f>IMABS(IMPRODUCT(X16,IMDIV(COMPLEX($K$41,0),COMPLEX($K$41,IF($I$41&lt;0,0,$I$41)*$T16*PI()*0.002))))</f>
        <v>0.4772182815346316</v>
      </c>
      <c r="Z16" s="11">
        <f>IF(OR($G$41=0,$K$41=0),0,IF(Y16=0.5,-300,20*LOG10(ABS(1-2*Y16))))</f>
        <v>-26.82767047510895</v>
      </c>
      <c r="AA16" s="78" t="str">
        <f>IMDIV(IMDIV(1,IMSUM(IMDIV(1,COMPLEX($F$45,IF($D$45&lt;0,0,$D$45)*$T16*PI()*0.002)),IMDIV(1,COMPLEX(0,-500000/(IF($C$45&lt;=0.00001,0.00001,$C$45)*$T16*PI()))),IMDIV(1,COMPLEX(0,IF($E$45&lt;1,10000000000,$E$45)*$T16*PI()*2)))),IMSUM(COMPLEX($B$45,0),IMDIV(1,IMSUM(IMDIV(1,COMPLEX($F$45,IF($D$45&lt;0,0,$D$45)*$T16*PI()*0.002)),IMDIV(1,COMPLEX(0,-500000/(IF($C$45&lt;=0.00001,0.00001,$C$45)*$T16*PI()))),IMDIV(1,COMPLEX(0,IF($E$45&lt;1,10000000000,$E$45)*$T16*PI()*2))))))</f>
        <v>0.549403158797505-0.497553341764306i</v>
      </c>
      <c r="AB16" s="77">
        <f>IMABS(IMPRODUCT(AA16,IMDIV(COMPLEX($F$45,0),COMPLEX($F$45,IF($D$45&lt;0,0,$D$45)*$T16*PI()*0.002))))</f>
        <v>0</v>
      </c>
      <c r="AC16" s="11">
        <f>IF(OR($B$45=0,$F$45=0),0,IF(AB16=0.5,-300,20*LOG10(ABS(1-2*AB16))))</f>
        <v>0</v>
      </c>
      <c r="AD16" s="78">
        <f>IMABS(IMPRODUCT(IMDIV(IMDIV(IMPRODUCT(COMPLEX(0,-500000/(IF($H$45&lt;=0.00001,0.00001,$H$45)*$T16*PI())),COMPLEX($K$45,IF($I$45&lt;0,0,$I$45)*$T16*PI()*0.002)),IMSUM(COMPLEX(0,-500000/(IF($H$45&lt;=0.00001,0.00001,$H$45)*$T16*PI())),COMPLEX($K$45,IF($I$45&lt;0,0,$I$45)*$T16*PI()*0.002))),IMSUM(COMPLEX($G$45,0),IMDIV(IMPRODUCT(COMPLEX(0,-500000/(IF($H$45&lt;=0.00001,0.00001,$H$45)*$T16*PI())),COMPLEX($K$45,IF($I$45&lt;0,0,$I$45)*$T16*PI()*0.002)),IMSUM(COMPLEX(0,-500000/(IF($H$45&lt;=0.00001,0.00001,$H$45)*$T16*PI())),COMPLEX($K$45,IF($I$45&lt;0,0,$I$45)*$T16*PI()*0.002))))),IMDIV(COMPLEX($K$45,0),COMPLEX($K$45,IF($I$45&lt;0,0,$I$45)*$T16*PI()*0.002))))</f>
        <v>0</v>
      </c>
      <c r="AE16" s="77">
        <f>IMABS(IMPRODUCT(AD16,IMDIV(COMPLEX($K$45,0),COMPLEX($K$45,IF($I$45&lt;0,0,$I$45)*$T16*PI()*0.002))))</f>
        <v>0</v>
      </c>
      <c r="AF16" s="11">
        <f>IF(OR($G$45=0,$K$45=0),0,IF(AE16=0.5,-300,20*LOG10(ABS(1-2*AE16))))</f>
        <v>0</v>
      </c>
      <c r="AG16" s="11">
        <f>IF(LEFT($N$39,1)="t",IF(T16&lt;=30,-16,IF(T16&gt;=60,-10,-(16-20*LOG10(T16/30)))),IF(LEFT($N$39,1)="g",IF(T16&lt;=40,-16,-(10-20*LOG10(T16/80))),0))</f>
        <v>0</v>
      </c>
      <c r="AH16" s="3"/>
    </row>
    <row r="17" spans="1:34" ht="12.75" customHeight="1">
      <c r="A17" s="3"/>
      <c r="B17" s="3"/>
      <c r="C17" s="3" t="s">
        <v>65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44"/>
      <c r="Q17" s="44"/>
      <c r="R17" s="3"/>
      <c r="S17" s="6">
        <f t="shared" si="0"/>
        <v>13</v>
      </c>
      <c r="T17" s="11">
        <f>IF(LEFT($N$39,1)="t",79/99+T16,IF(LEFT($N$39,1)="g",1+T16,((($N$45-$M$45)/99))+T16))</f>
        <v>192.42424242424227</v>
      </c>
      <c r="U17" s="75" t="str">
        <f>IMDIV(IMDIV(1,IMSUM(IMDIV(1,COMPLEX($F$41,IF($D$41&lt;0,0,$D$41)*$T17*PI()*0.002)),IMDIV(1,COMPLEX(0,-500000/(IF($C$41&lt;=0.00001,0.00001,$C$41)*$T17*PI()))),IMDIV(1,COMPLEX(0,IF($E$41&lt;1,10000000000,$E$41)*$T17*PI()*2)))),IMSUM(COMPLEX($B$41,0),IMDIV(1,IMSUM(IMDIV(1,COMPLEX($F$41,IF($D$41&lt;0,0,$D$41)*$T17*PI()*0.002)),IMDIV(1,COMPLEX(0,-500000/(IF($C$41&lt;=0.00001,0.00001,$C$41)*$T17*PI()))),IMDIV(1,COMPLEX(0,IF($E$41&lt;1,10000000000,$E$41)*$T17*PI()*2))))))</f>
        <v>0.575936114253669+0.17944789416689i</v>
      </c>
      <c r="V17" s="76">
        <f>IMABS(IMPRODUCT(U17,IMDIV(COMPLEX($F$41,0),COMPLEX($F$41,IF($D$41&lt;0,0,$D$41)*$T17*PI()*0.002))))</f>
        <v>0.46046949934943826</v>
      </c>
      <c r="W17" s="11">
        <f>IF(OR($B$41=0,$F$41=0),0,IF(V17=0.5,-300,20*LOG10(ABS(1-2*V17))))</f>
        <v>-22.040753793081578</v>
      </c>
      <c r="X17" s="78" t="str">
        <f>IMDIV(IMDIV(1,IMSUM(IMDIV(1,COMPLEX($K$41,IF($I$41&lt;0,0,$I$41)*$T17*PI()*0.002)),IMDIV(1,COMPLEX(0,-500000/(IF($H$41&lt;=0.00001,0.00001,$H$41)*$T17*PI()))),IMDIV(1,COMPLEX(0,IF($J$41&lt;1,10000000000,$J$41)*$T17*PI()*2)))),IMSUM(COMPLEX($G$41,0),IMDIV(1,IMSUM(IMDIV(1,COMPLEX($K$41,IF($I$41&lt;0,0,$I$41)*$T17*PI()*0.002)),IMDIV(1,COMPLEX(0,-500000/(IF($H$41&lt;=0.00001,0.00001,$H$41)*$T17*PI()))),IMDIV(1,COMPLEX(0,IF($J$41&lt;1,10000000000,$J$41)*$T17*PI()*2))))))</f>
        <v>0.616307774403973+9.78643214723482E-002i</v>
      </c>
      <c r="Y17" s="77">
        <f>IMABS(IMPRODUCT(X17,IMDIV(COMPLEX($K$41,0),COMPLEX($K$41,IF($I$41&lt;0,0,$I$41)*$T17*PI()*0.002))))</f>
        <v>0.4763350461554894</v>
      </c>
      <c r="Z17" s="11">
        <f>IF(OR($G$41=0,$K$41=0),0,IF(Y17=0.5,-300,20*LOG10(ABS(1-2*Y17))))</f>
        <v>-26.4972868513491</v>
      </c>
      <c r="AA17" s="78" t="str">
        <f>IMDIV(IMDIV(1,IMSUM(IMDIV(1,COMPLEX($F$45,IF($D$45&lt;0,0,$D$45)*$T17*PI()*0.002)),IMDIV(1,COMPLEX(0,-500000/(IF($C$45&lt;=0.00001,0.00001,$C$45)*$T17*PI()))),IMDIV(1,COMPLEX(0,IF($E$45&lt;1,10000000000,$E$45)*$T17*PI()*2)))),IMSUM(COMPLEX($B$45,0),IMDIV(1,IMSUM(IMDIV(1,COMPLEX($F$45,IF($D$45&lt;0,0,$D$45)*$T17*PI()*0.002)),IMDIV(1,COMPLEX(0,-500000/(IF($C$45&lt;=0.00001,0.00001,$C$45)*$T17*PI()))),IMDIV(1,COMPLEX(0,IF($E$45&lt;1,10000000000,$E$45)*$T17*PI()*2))))))</f>
        <v>0.534616967493687-0.49880022610414i</v>
      </c>
      <c r="AB17" s="77">
        <f>IMABS(IMPRODUCT(AA17,IMDIV(COMPLEX($F$45,0),COMPLEX($F$45,IF($D$45&lt;0,0,$D$45)*$T17*PI()*0.002))))</f>
        <v>0</v>
      </c>
      <c r="AC17" s="11">
        <f>IF(OR($B$45=0,$F$45=0),0,IF(AB17=0.5,-300,20*LOG10(ABS(1-2*AB17))))</f>
        <v>0</v>
      </c>
      <c r="AD17" s="78">
        <f>IMABS(IMPRODUCT(IMDIV(IMDIV(IMPRODUCT(COMPLEX(0,-500000/(IF($H$45&lt;=0.00001,0.00001,$H$45)*$T17*PI())),COMPLEX($K$45,IF($I$45&lt;0,0,$I$45)*$T17*PI()*0.002)),IMSUM(COMPLEX(0,-500000/(IF($H$45&lt;=0.00001,0.00001,$H$45)*$T17*PI())),COMPLEX($K$45,IF($I$45&lt;0,0,$I$45)*$T17*PI()*0.002))),IMSUM(COMPLEX($G$45,0),IMDIV(IMPRODUCT(COMPLEX(0,-500000/(IF($H$45&lt;=0.00001,0.00001,$H$45)*$T17*PI())),COMPLEX($K$45,IF($I$45&lt;0,0,$I$45)*$T17*PI()*0.002)),IMSUM(COMPLEX(0,-500000/(IF($H$45&lt;=0.00001,0.00001,$H$45)*$T17*PI())),COMPLEX($K$45,IF($I$45&lt;0,0,$I$45)*$T17*PI()*0.002))))),IMDIV(COMPLEX($K$45,0),COMPLEX($K$45,IF($I$45&lt;0,0,$I$45)*$T17*PI()*0.002))))</f>
        <v>0</v>
      </c>
      <c r="AE17" s="77">
        <f>IMABS(IMPRODUCT(AD17,IMDIV(COMPLEX($K$45,0),COMPLEX($K$45,IF($I$45&lt;0,0,$I$45)*$T17*PI()*0.002))))</f>
        <v>0</v>
      </c>
      <c r="AF17" s="11">
        <f>IF(OR($G$45=0,$K$45=0),0,IF(AE17=0.5,-300,20*LOG10(ABS(1-2*AE17))))</f>
        <v>0</v>
      </c>
      <c r="AG17" s="11">
        <f>IF(LEFT($N$39,1)="t",IF(T17&lt;=30,-16,IF(T17&gt;=60,-10,-(16-20*LOG10(T17/30)))),IF(LEFT($N$39,1)="g",IF(T17&lt;=40,-16,-(10-20*LOG10(T17/80))),0))</f>
        <v>0</v>
      </c>
      <c r="AH17" s="3"/>
    </row>
    <row r="18" spans="1:34" ht="12.75" customHeight="1">
      <c r="A18" s="3"/>
      <c r="B18" s="3"/>
      <c r="C18" s="5"/>
      <c r="D18" s="3"/>
      <c r="E18" s="3"/>
      <c r="F18" s="3"/>
      <c r="G18" s="3"/>
      <c r="H18" s="3"/>
      <c r="I18" s="3"/>
      <c r="J18" s="3"/>
      <c r="K18" s="3"/>
      <c r="L18" s="3"/>
      <c r="M18" s="44"/>
      <c r="N18" s="44"/>
      <c r="O18" s="44"/>
      <c r="P18" s="44"/>
      <c r="Q18" s="44"/>
      <c r="R18" s="3"/>
      <c r="S18" s="6">
        <f aca="true" t="shared" si="1" ref="S18:S29">S17+1</f>
        <v>14</v>
      </c>
      <c r="T18" s="11">
        <f>IF(LEFT($N$39,1)="t",79/99+T17,IF(LEFT($N$39,1)="g",1+T17,((($N$45-$M$45)/99))+T17))</f>
        <v>195.9595959595958</v>
      </c>
      <c r="U18" s="75" t="str">
        <f>IMDIV(IMDIV(1,IMSUM(IMDIV(1,COMPLEX($F$41,IF($D$41&lt;0,0,$D$41)*$T18*PI()*0.002)),IMDIV(1,COMPLEX(0,-500000/(IF($C$41&lt;=0.00001,0.00001,$C$41)*$T18*PI()))),IMDIV(1,COMPLEX(0,IF($E$41&lt;1,10000000000,$E$41)*$T18*PI()*2)))),IMSUM(COMPLEX($B$41,0),IMDIV(1,IMSUM(IMDIV(1,COMPLEX($F$41,IF($D$41&lt;0,0,$D$41)*$T18*PI()*0.002)),IMDIV(1,COMPLEX(0,-500000/(IF($C$41&lt;=0.00001,0.00001,$C$41)*$T18*PI()))),IMDIV(1,COMPLEX(0,IF($E$41&lt;1,10000000000,$E$41)*$T18*PI()*2))))))</f>
        <v>0.578311015260472+0.181721404286194i</v>
      </c>
      <c r="V18" s="76">
        <f>IMABS(IMPRODUCT(U18,IMDIV(COMPLEX($F$41,0),COMPLEX($F$41,IF($D$41&lt;0,0,$D$41)*$T18*PI()*0.002))))</f>
        <v>0.4591783053598325</v>
      </c>
      <c r="W18" s="11">
        <f>IF(OR($B$41=0,$F$41=0),0,IF(V18=0.5,-300,20*LOG10(ABS(1-2*V18))))</f>
        <v>-21.761579492349604</v>
      </c>
      <c r="X18" s="78" t="str">
        <f>IMDIV(IMDIV(1,IMSUM(IMDIV(1,COMPLEX($K$41,IF($I$41&lt;0,0,$I$41)*$T18*PI()*0.002)),IMDIV(1,COMPLEX(0,-500000/(IF($H$41&lt;=0.00001,0.00001,$H$41)*$T18*PI()))),IMDIV(1,COMPLEX(0,IF($J$41&lt;1,10000000000,$J$41)*$T18*PI()*2)))),IMSUM(COMPLEX($G$41,0),IMDIV(1,IMSUM(IMDIV(1,COMPLEX($K$41,IF($I$41&lt;0,0,$I$41)*$T18*PI()*0.002)),IMDIV(1,COMPLEX(0,-500000/(IF($H$41&lt;=0.00001,0.00001,$H$41)*$T18*PI()))),IMDIV(1,COMPLEX(0,IF($J$41&lt;1,10000000000,$J$41)*$T18*PI()*2))))))</f>
        <v>0.619983033262965+9.78073455869099E-002i</v>
      </c>
      <c r="Y18" s="77">
        <f>IMABS(IMPRODUCT(X18,IMDIV(COMPLEX($K$41,0),COMPLEX($K$41,IF($I$41&lt;0,0,$I$41)*$T18*PI()*0.002))))</f>
        <v>0.47543432236036764</v>
      </c>
      <c r="Z18" s="11">
        <f>IF(OR($G$41=0,$K$41=0),0,IF(Y18=0.5,-300,20*LOG10(ABS(1-2*Y18))))</f>
        <v>-26.17282511535447</v>
      </c>
      <c r="AA18" s="78" t="str">
        <f>IMDIV(IMDIV(1,IMSUM(IMDIV(1,COMPLEX($F$45,IF($D$45&lt;0,0,$D$45)*$T18*PI()*0.002)),IMDIV(1,COMPLEX(0,-500000/(IF($C$45&lt;=0.00001,0.00001,$C$45)*$T18*PI()))),IMDIV(1,COMPLEX(0,IF($E$45&lt;1,10000000000,$E$45)*$T18*PI()*2)))),IMSUM(COMPLEX($B$45,0),IMDIV(1,IMSUM(IMDIV(1,COMPLEX($F$45,IF($D$45&lt;0,0,$D$45)*$T18*PI()*0.002)),IMDIV(1,COMPLEX(0,-500000/(IF($C$45&lt;=0.00001,0.00001,$C$45)*$T18*PI()))),IMDIV(1,COMPLEX(0,IF($E$45&lt;1,10000000000,$E$45)*$T18*PI()*2))))))</f>
        <v>0.520296671035785-0.499587875298095i</v>
      </c>
      <c r="AB18" s="77">
        <f>IMABS(IMPRODUCT(AA18,IMDIV(COMPLEX($F$45,0),COMPLEX($F$45,IF($D$45&lt;0,0,$D$45)*$T18*PI()*0.002))))</f>
        <v>0</v>
      </c>
      <c r="AC18" s="11">
        <f>IF(OR($B$45=0,$F$45=0),0,IF(AB18=0.5,-300,20*LOG10(ABS(1-2*AB18))))</f>
        <v>0</v>
      </c>
      <c r="AD18" s="78">
        <f>IMABS(IMPRODUCT(IMDIV(IMDIV(IMPRODUCT(COMPLEX(0,-500000/(IF($H$45&lt;=0.00001,0.00001,$H$45)*$T18*PI())),COMPLEX($K$45,IF($I$45&lt;0,0,$I$45)*$T18*PI()*0.002)),IMSUM(COMPLEX(0,-500000/(IF($H$45&lt;=0.00001,0.00001,$H$45)*$T18*PI())),COMPLEX($K$45,IF($I$45&lt;0,0,$I$45)*$T18*PI()*0.002))),IMSUM(COMPLEX($G$45,0),IMDIV(IMPRODUCT(COMPLEX(0,-500000/(IF($H$45&lt;=0.00001,0.00001,$H$45)*$T18*PI())),COMPLEX($K$45,IF($I$45&lt;0,0,$I$45)*$T18*PI()*0.002)),IMSUM(COMPLEX(0,-500000/(IF($H$45&lt;=0.00001,0.00001,$H$45)*$T18*PI())),COMPLEX($K$45,IF($I$45&lt;0,0,$I$45)*$T18*PI()*0.002))))),IMDIV(COMPLEX($K$45,0),COMPLEX($K$45,IF($I$45&lt;0,0,$I$45)*$T18*PI()*0.002))))</f>
        <v>0</v>
      </c>
      <c r="AE18" s="77">
        <f>IMABS(IMPRODUCT(AD18,IMDIV(COMPLEX($K$45,0),COMPLEX($K$45,IF($I$45&lt;0,0,$I$45)*$T18*PI()*0.002))))</f>
        <v>0</v>
      </c>
      <c r="AF18" s="11">
        <f>IF(OR($G$45=0,$K$45=0),0,IF(AE18=0.5,-300,20*LOG10(ABS(1-2*AE18))))</f>
        <v>0</v>
      </c>
      <c r="AG18" s="11">
        <f>IF(LEFT($N$39,1)="t",IF(T18&lt;=30,-16,IF(T18&gt;=60,-10,-(16-20*LOG10(T18/30)))),IF(LEFT($N$39,1)="g",IF(T18&lt;=40,-16,-(10-20*LOG10(T18/80))),0))</f>
        <v>0</v>
      </c>
      <c r="AH18" s="3"/>
    </row>
    <row r="19" spans="1:34" ht="12.75" customHeight="1">
      <c r="A19" s="3"/>
      <c r="B19" s="3"/>
      <c r="C19" s="5" t="s">
        <v>70</v>
      </c>
      <c r="D19" s="3"/>
      <c r="E19" s="3"/>
      <c r="F19" s="3"/>
      <c r="G19" s="3"/>
      <c r="H19" s="3"/>
      <c r="I19" s="3"/>
      <c r="J19" s="3"/>
      <c r="K19" s="3"/>
      <c r="L19" s="3"/>
      <c r="M19" s="44"/>
      <c r="N19" s="44"/>
      <c r="O19" s="44"/>
      <c r="P19" s="44"/>
      <c r="Q19" s="44"/>
      <c r="R19" s="3"/>
      <c r="S19" s="6">
        <f t="shared" si="1"/>
        <v>15</v>
      </c>
      <c r="T19" s="11">
        <f>IF(LEFT($N$39,1)="t",79/99+T18,IF(LEFT($N$39,1)="g",1+T18,((($N$45-$M$45)/99))+T18))</f>
        <v>199.4949494949493</v>
      </c>
      <c r="U19" s="75" t="str">
        <f>IMDIV(IMDIV(1,IMSUM(IMDIV(1,COMPLEX($F$41,IF($D$41&lt;0,0,$D$41)*$T19*PI()*0.002)),IMDIV(1,COMPLEX(0,-500000/(IF($C$41&lt;=0.00001,0.00001,$C$41)*$T19*PI()))),IMDIV(1,COMPLEX(0,IF($E$41&lt;1,10000000000,$E$41)*$T19*PI()*2)))),IMSUM(COMPLEX($B$41,0),IMDIV(1,IMSUM(IMDIV(1,COMPLEX($F$41,IF($D$41&lt;0,0,$D$41)*$T19*PI()*0.002)),IMDIV(1,COMPLEX(0,-500000/(IF($C$41&lt;=0.00001,0.00001,$C$41)*$T19*PI()))),IMDIV(1,COMPLEX(0,IF($E$41&lt;1,10000000000,$E$41)*$T19*PI()*2))))))</f>
        <v>0.580701976270643+0.183950940706147i</v>
      </c>
      <c r="V19" s="76">
        <f>IMABS(IMPRODUCT(U19,IMDIV(COMPLEX($F$41,0),COMPLEX($F$41,IF($D$41&lt;0,0,$D$41)*$T19*PI()*0.002))))</f>
        <v>0.4578747016808594</v>
      </c>
      <c r="W19" s="11">
        <f>IF(OR($B$41=0,$F$41=0),0,IF(V19=0.5,-300,20*LOG10(ABS(1-2*V19))))</f>
        <v>-21.488540297964356</v>
      </c>
      <c r="X19" s="78" t="str">
        <f>IMDIV(IMDIV(1,IMSUM(IMDIV(1,COMPLEX($K$41,IF($I$41&lt;0,0,$I$41)*$T19*PI()*0.002)),IMDIV(1,COMPLEX(0,-500000/(IF($H$41&lt;=0.00001,0.00001,$H$41)*$T19*PI()))),IMDIV(1,COMPLEX(0,IF($J$41&lt;1,10000000000,$J$41)*$T19*PI()*2)))),IMSUM(COMPLEX($G$41,0),IMDIV(1,IMSUM(IMDIV(1,COMPLEX($K$41,IF($I$41&lt;0,0,$I$41)*$T19*PI()*0.002)),IMDIV(1,COMPLEX(0,-500000/(IF($H$41&lt;=0.00001,0.00001,$H$41)*$T19*PI()))),IMDIV(1,COMPLEX(0,IF($J$41&lt;1,10000000000,$J$41)*$T19*PI()*2))))))</f>
        <v>0.623680155329482+9.7661059700296E-002i</v>
      </c>
      <c r="Y19" s="77">
        <f>IMABS(IMPRODUCT(X19,IMDIV(COMPLEX($K$41,0),COMPLEX($K$41,IF($I$41&lt;0,0,$I$41)*$T19*PI()*0.002))))</f>
        <v>0.4745161078360677</v>
      </c>
      <c r="Z19" s="11">
        <f>IF(OR($G$41=0,$K$41=0),0,IF(Y19=0.5,-300,20*LOG10(ABS(1-2*Y19))))</f>
        <v>-25.854084913117873</v>
      </c>
      <c r="AA19" s="78" t="str">
        <f>IMDIV(IMDIV(1,IMSUM(IMDIV(1,COMPLEX($F$45,IF($D$45&lt;0,0,$D$45)*$T19*PI()*0.002)),IMDIV(1,COMPLEX(0,-500000/(IF($C$45&lt;=0.00001,0.00001,$C$45)*$T19*PI()))),IMDIV(1,COMPLEX(0,IF($E$45&lt;1,10000000000,$E$45)*$T19*PI()*2)))),IMSUM(COMPLEX($B$45,0),IMDIV(1,IMSUM(IMDIV(1,COMPLEX($F$45,IF($D$45&lt;0,0,$D$45)*$T19*PI()*0.002)),IMDIV(1,COMPLEX(0,-500000/(IF($C$45&lt;=0.00001,0.00001,$C$45)*$T19*PI()))),IMDIV(1,COMPLEX(0,IF($E$45&lt;1,10000000000,$E$45)*$T19*PI()*2))))))</f>
        <v>0.506433440957631-0.49995860912424i</v>
      </c>
      <c r="AB19" s="77">
        <f>IMABS(IMPRODUCT(AA19,IMDIV(COMPLEX($F$45,0),COMPLEX($F$45,IF($D$45&lt;0,0,$D$45)*$T19*PI()*0.002))))</f>
        <v>0</v>
      </c>
      <c r="AC19" s="11">
        <f>IF(OR($B$45=0,$F$45=0),0,IF(AB19=0.5,-300,20*LOG10(ABS(1-2*AB19))))</f>
        <v>0</v>
      </c>
      <c r="AD19" s="78">
        <f>IMABS(IMPRODUCT(IMDIV(IMDIV(IMPRODUCT(COMPLEX(0,-500000/(IF($H$45&lt;=0.00001,0.00001,$H$45)*$T19*PI())),COMPLEX($K$45,IF($I$45&lt;0,0,$I$45)*$T19*PI()*0.002)),IMSUM(COMPLEX(0,-500000/(IF($H$45&lt;=0.00001,0.00001,$H$45)*$T19*PI())),COMPLEX($K$45,IF($I$45&lt;0,0,$I$45)*$T19*PI()*0.002))),IMSUM(COMPLEX($G$45,0),IMDIV(IMPRODUCT(COMPLEX(0,-500000/(IF($H$45&lt;=0.00001,0.00001,$H$45)*$T19*PI())),COMPLEX($K$45,IF($I$45&lt;0,0,$I$45)*$T19*PI()*0.002)),IMSUM(COMPLEX(0,-500000/(IF($H$45&lt;=0.00001,0.00001,$H$45)*$T19*PI())),COMPLEX($K$45,IF($I$45&lt;0,0,$I$45)*$T19*PI()*0.002))))),IMDIV(COMPLEX($K$45,0),COMPLEX($K$45,IF($I$45&lt;0,0,$I$45)*$T19*PI()*0.002))))</f>
        <v>0</v>
      </c>
      <c r="AE19" s="77">
        <f>IMABS(IMPRODUCT(AD19,IMDIV(COMPLEX($K$45,0),COMPLEX($K$45,IF($I$45&lt;0,0,$I$45)*$T19*PI()*0.002))))</f>
        <v>0</v>
      </c>
      <c r="AF19" s="11">
        <f>IF(OR($G$45=0,$K$45=0),0,IF(AE19=0.5,-300,20*LOG10(ABS(1-2*AE19))))</f>
        <v>0</v>
      </c>
      <c r="AG19" s="11">
        <f>IF(LEFT($N$39,1)="t",IF(T19&lt;=30,-16,IF(T19&gt;=60,-10,-(16-20*LOG10(T19/30)))),IF(LEFT($N$39,1)="g",IF(T19&lt;=40,-16,-(10-20*LOG10(T19/80))),0))</f>
        <v>0</v>
      </c>
      <c r="AH19" s="3"/>
    </row>
    <row r="20" spans="1:34" ht="12.75" customHeight="1">
      <c r="A20" s="3"/>
      <c r="B20" s="3"/>
      <c r="C20" s="5" t="s">
        <v>71</v>
      </c>
      <c r="D20" s="3"/>
      <c r="E20" s="3"/>
      <c r="F20" s="3"/>
      <c r="G20" s="3"/>
      <c r="H20" s="3"/>
      <c r="I20" s="3"/>
      <c r="J20" s="3"/>
      <c r="K20" s="3"/>
      <c r="L20" s="3"/>
      <c r="M20" s="44"/>
      <c r="N20" s="44"/>
      <c r="O20" s="44"/>
      <c r="P20" s="44"/>
      <c r="Q20" s="44"/>
      <c r="R20" s="3"/>
      <c r="S20" s="6">
        <f t="shared" si="1"/>
        <v>16</v>
      </c>
      <c r="T20" s="11">
        <f>IF(LEFT($N$39,1)="t",79/99+T19,IF(LEFT($N$39,1)="g",1+T19,((($N$45-$M$45)/99))+T19))</f>
        <v>203.03030303030283</v>
      </c>
      <c r="U20" s="75" t="str">
        <f>IMDIV(IMDIV(1,IMSUM(IMDIV(1,COMPLEX($F$41,IF($D$41&lt;0,0,$D$41)*$T20*PI()*0.002)),IMDIV(1,COMPLEX(0,-500000/(IF($C$41&lt;=0.00001,0.00001,$C$41)*$T20*PI()))),IMDIV(1,COMPLEX(0,IF($E$41&lt;1,10000000000,$E$41)*$T20*PI()*2)))),IMSUM(COMPLEX($B$41,0),IMDIV(1,IMSUM(IMDIV(1,COMPLEX($F$41,IF($D$41&lt;0,0,$D$41)*$T20*PI()*0.002)),IMDIV(1,COMPLEX(0,-500000/(IF($C$41&lt;=0.00001,0.00001,$C$41)*$T20*PI()))),IMDIV(1,COMPLEX(0,IF($E$41&lt;1,10000000000,$E$41)*$T20*PI()*2))))))</f>
        <v>0.583108002675053+0.186136572924011i</v>
      </c>
      <c r="V20" s="76">
        <f>IMABS(IMPRODUCT(U20,IMDIV(COMPLEX($F$41,0),COMPLEX($F$41,IF($D$41&lt;0,0,$D$41)*$T20*PI()*0.002))))</f>
        <v>0.45655912663253984</v>
      </c>
      <c r="W20" s="11">
        <f>IF(OR($B$41=0,$F$41=0),0,IF(V20=0.5,-300,20*LOG10(ABS(1-2*V20))))</f>
        <v>-21.221429125797133</v>
      </c>
      <c r="X20" s="78" t="str">
        <f>IMDIV(IMDIV(1,IMSUM(IMDIV(1,COMPLEX($K$41,IF($I$41&lt;0,0,$I$41)*$T20*PI()*0.002)),IMDIV(1,COMPLEX(0,-500000/(IF($H$41&lt;=0.00001,0.00001,$H$41)*$T20*PI()))),IMDIV(1,COMPLEX(0,IF($J$41&lt;1,10000000000,$J$41)*$T20*PI()*2)))),IMSUM(COMPLEX($G$41,0),IMDIV(1,IMSUM(IMDIV(1,COMPLEX($K$41,IF($I$41&lt;0,0,$I$41)*$T20*PI()*0.002)),IMDIV(1,COMPLEX(0,-500000/(IF($H$41&lt;=0.00001,0.00001,$H$41)*$T20*PI()))),IMDIV(1,COMPLEX(0,IF($J$41&lt;1,10000000000,$J$41)*$T20*PI()*2))))))</f>
        <v>0.627396935776213+9.7424949844135E-002i</v>
      </c>
      <c r="Y20" s="77">
        <f>IMABS(IMPRODUCT(X20,IMDIV(COMPLEX($K$41,0),COMPLEX($K$41,IF($I$41&lt;0,0,$I$41)*$T20*PI()*0.002))))</f>
        <v>0.4735804048973091</v>
      </c>
      <c r="Z20" s="11">
        <f>IF(OR($G$41=0,$K$41=0),0,IF(Y20=0.5,-300,20*LOG10(ABS(1-2*Y20))))</f>
        <v>-25.54087693698257</v>
      </c>
      <c r="AA20" s="78" t="str">
        <f>IMDIV(IMDIV(1,IMSUM(IMDIV(1,COMPLEX($F$45,IF($D$45&lt;0,0,$D$45)*$T20*PI()*0.002)),IMDIV(1,COMPLEX(0,-500000/(IF($C$45&lt;=0.00001,0.00001,$C$45)*$T20*PI()))),IMDIV(1,COMPLEX(0,IF($E$45&lt;1,10000000000,$E$45)*$T20*PI()*2)))),IMSUM(COMPLEX($B$45,0),IMDIV(1,IMSUM(IMDIV(1,COMPLEX($F$45,IF($D$45&lt;0,0,$D$45)*$T20*PI()*0.002)),IMDIV(1,COMPLEX(0,-500000/(IF($C$45&lt;=0.00001,0.00001,$C$45)*$T20*PI()))),IMDIV(1,COMPLEX(0,IF($E$45&lt;1,10000000000,$E$45)*$T20*PI()*2))))))</f>
        <v>0.493017297484496-0.499951239487992i</v>
      </c>
      <c r="AB20" s="77">
        <f>IMABS(IMPRODUCT(AA20,IMDIV(COMPLEX($F$45,0),COMPLEX($F$45,IF($D$45&lt;0,0,$D$45)*$T20*PI()*0.002))))</f>
        <v>0</v>
      </c>
      <c r="AC20" s="11">
        <f>IF(OR($B$45=0,$F$45=0),0,IF(AB20=0.5,-300,20*LOG10(ABS(1-2*AB20))))</f>
        <v>0</v>
      </c>
      <c r="AD20" s="78">
        <f>IMABS(IMPRODUCT(IMDIV(IMDIV(IMPRODUCT(COMPLEX(0,-500000/(IF($H$45&lt;=0.00001,0.00001,$H$45)*$T20*PI())),COMPLEX($K$45,IF($I$45&lt;0,0,$I$45)*$T20*PI()*0.002)),IMSUM(COMPLEX(0,-500000/(IF($H$45&lt;=0.00001,0.00001,$H$45)*$T20*PI())),COMPLEX($K$45,IF($I$45&lt;0,0,$I$45)*$T20*PI()*0.002))),IMSUM(COMPLEX($G$45,0),IMDIV(IMPRODUCT(COMPLEX(0,-500000/(IF($H$45&lt;=0.00001,0.00001,$H$45)*$T20*PI())),COMPLEX($K$45,IF($I$45&lt;0,0,$I$45)*$T20*PI()*0.002)),IMSUM(COMPLEX(0,-500000/(IF($H$45&lt;=0.00001,0.00001,$H$45)*$T20*PI())),COMPLEX($K$45,IF($I$45&lt;0,0,$I$45)*$T20*PI()*0.002))))),IMDIV(COMPLEX($K$45,0),COMPLEX($K$45,IF($I$45&lt;0,0,$I$45)*$T20*PI()*0.002))))</f>
        <v>0</v>
      </c>
      <c r="AE20" s="77">
        <f>IMABS(IMPRODUCT(AD20,IMDIV(COMPLEX($K$45,0),COMPLEX($K$45,IF($I$45&lt;0,0,$I$45)*$T20*PI()*0.002))))</f>
        <v>0</v>
      </c>
      <c r="AF20" s="11">
        <f>IF(OR($G$45=0,$K$45=0),0,IF(AE20=0.5,-300,20*LOG10(ABS(1-2*AE20))))</f>
        <v>0</v>
      </c>
      <c r="AG20" s="11">
        <f>IF(LEFT($N$39,1)="t",IF(T20&lt;=30,-16,IF(T20&gt;=60,-10,-(16-20*LOG10(T20/30)))),IF(LEFT($N$39,1)="g",IF(T20&lt;=40,-16,-(10-20*LOG10(T20/80))),0))</f>
        <v>0</v>
      </c>
      <c r="AH20" s="3"/>
    </row>
    <row r="21" spans="1:34" ht="12.75" customHeight="1">
      <c r="A21" s="3"/>
      <c r="B21" s="3"/>
      <c r="C21" s="5" t="s">
        <v>72</v>
      </c>
      <c r="D21" s="3"/>
      <c r="E21" s="3"/>
      <c r="F21" s="3"/>
      <c r="G21" s="3"/>
      <c r="H21" s="3"/>
      <c r="I21" s="3"/>
      <c r="J21" s="3"/>
      <c r="K21" s="3"/>
      <c r="L21" s="3"/>
      <c r="M21" s="44"/>
      <c r="N21" s="44"/>
      <c r="O21" s="44"/>
      <c r="P21" s="44"/>
      <c r="Q21" s="44"/>
      <c r="R21" s="3"/>
      <c r="S21" s="6">
        <f t="shared" si="1"/>
        <v>17</v>
      </c>
      <c r="T21" s="11">
        <f>IF(LEFT($N$39,1)="t",79/99+T20,IF(LEFT($N$39,1)="g",1+T20,((($N$45-$M$45)/99))+T20))</f>
        <v>206.56565656565635</v>
      </c>
      <c r="U21" s="75" t="str">
        <f>IMDIV(IMDIV(1,IMSUM(IMDIV(1,COMPLEX($F$41,IF($D$41&lt;0,0,$D$41)*$T21*PI()*0.002)),IMDIV(1,COMPLEX(0,-500000/(IF($C$41&lt;=0.00001,0.00001,$C$41)*$T21*PI()))),IMDIV(1,COMPLEX(0,IF($E$41&lt;1,10000000000,$E$41)*$T21*PI()*2)))),IMSUM(COMPLEX($B$41,0),IMDIV(1,IMSUM(IMDIV(1,COMPLEX($F$41,IF($D$41&lt;0,0,$D$41)*$T21*PI()*0.002)),IMDIV(1,COMPLEX(0,-500000/(IF($C$41&lt;=0.00001,0.00001,$C$41)*$T21*PI()))),IMDIV(1,COMPLEX(0,IF($E$41&lt;1,10000000000,$E$41)*$T21*PI()*2))))))</f>
        <v>0.585528113303401+0.188278395263214i</v>
      </c>
      <c r="V21" s="76">
        <f>IMABS(IMPRODUCT(U21,IMDIV(COMPLEX($F$41,0),COMPLEX($F$41,IF($D$41&lt;0,0,$D$41)*$T21*PI()*0.002))))</f>
        <v>0.4552320152536169</v>
      </c>
      <c r="W21" s="11">
        <f>IF(OR($B$41=0,$F$41=0),0,IF(V21=0.5,-300,20*LOG10(ABS(1-2*V21))))</f>
        <v>-20.960049189993732</v>
      </c>
      <c r="X21" s="78" t="str">
        <f>IMDIV(IMDIV(1,IMSUM(IMDIV(1,COMPLEX($K$41,IF($I$41&lt;0,0,$I$41)*$T21*PI()*0.002)),IMDIV(1,COMPLEX(0,-500000/(IF($H$41&lt;=0.00001,0.00001,$H$41)*$T21*PI()))),IMDIV(1,COMPLEX(0,IF($J$41&lt;1,10000000000,$J$41)*$T21*PI()*2)))),IMSUM(COMPLEX($G$41,0),IMDIV(1,IMSUM(IMDIV(1,COMPLEX($K$41,IF($I$41&lt;0,0,$I$41)*$T21*PI()*0.002)),IMDIV(1,COMPLEX(0,-500000/(IF($H$41&lt;=0.00001,0.00001,$H$41)*$T21*PI()))),IMDIV(1,COMPLEX(0,IF($J$41&lt;1,10000000000,$J$41)*$T21*PI()*2))))))</f>
        <v>0.631131155299994+9.70985602847949E-002i</v>
      </c>
      <c r="Y21" s="77">
        <f>IMABS(IMPRODUCT(X21,IMDIV(COMPLEX($K$41,0),COMPLEX($K$41,IF($I$41&lt;0,0,$I$41)*$T21*PI()*0.002))))</f>
        <v>0.47262722065102175</v>
      </c>
      <c r="Z21" s="11">
        <f>IF(OR($G$41=0,$K$41=0),0,IF(Y21=0.5,-300,20*LOG10(ABS(1-2*Y21))))</f>
        <v>-25.23302215485545</v>
      </c>
      <c r="AA21" s="78" t="str">
        <f>IMDIV(IMDIV(1,IMSUM(IMDIV(1,COMPLEX($F$45,IF($D$45&lt;0,0,$D$45)*$T21*PI()*0.002)),IMDIV(1,COMPLEX(0,-500000/(IF($C$45&lt;=0.00001,0.00001,$C$45)*$T21*PI()))),IMDIV(1,COMPLEX(0,IF($E$45&lt;1,10000000000,$E$45)*$T21*PI()*2)))),IMSUM(COMPLEX($B$45,0),IMDIV(1,IMSUM(IMDIV(1,COMPLEX($F$45,IF($D$45&lt;0,0,$D$45)*$T21*PI()*0.002)),IMDIV(1,COMPLEX(0,-500000/(IF($C$45&lt;=0.00001,0.00001,$C$45)*$T21*PI()))),IMDIV(1,COMPLEX(0,IF($E$45&lt;1,10000000000,$E$45)*$T21*PI()*2))))))</f>
        <v>0.48003738345223-0.49960133500679i</v>
      </c>
      <c r="AB21" s="77">
        <f>IMABS(IMPRODUCT(AA21,IMDIV(COMPLEX($F$45,0),COMPLEX($F$45,IF($D$45&lt;0,0,$D$45)*$T21*PI()*0.002))))</f>
        <v>0</v>
      </c>
      <c r="AC21" s="11">
        <f>IF(OR($B$45=0,$F$45=0),0,IF(AB21=0.5,-300,20*LOG10(ABS(1-2*AB21))))</f>
        <v>0</v>
      </c>
      <c r="AD21" s="78">
        <f>IMABS(IMPRODUCT(IMDIV(IMDIV(IMPRODUCT(COMPLEX(0,-500000/(IF($H$45&lt;=0.00001,0.00001,$H$45)*$T21*PI())),COMPLEX($K$45,IF($I$45&lt;0,0,$I$45)*$T21*PI()*0.002)),IMSUM(COMPLEX(0,-500000/(IF($H$45&lt;=0.00001,0.00001,$H$45)*$T21*PI())),COMPLEX($K$45,IF($I$45&lt;0,0,$I$45)*$T21*PI()*0.002))),IMSUM(COMPLEX($G$45,0),IMDIV(IMPRODUCT(COMPLEX(0,-500000/(IF($H$45&lt;=0.00001,0.00001,$H$45)*$T21*PI())),COMPLEX($K$45,IF($I$45&lt;0,0,$I$45)*$T21*PI()*0.002)),IMSUM(COMPLEX(0,-500000/(IF($H$45&lt;=0.00001,0.00001,$H$45)*$T21*PI())),COMPLEX($K$45,IF($I$45&lt;0,0,$I$45)*$T21*PI()*0.002))))),IMDIV(COMPLEX($K$45,0),COMPLEX($K$45,IF($I$45&lt;0,0,$I$45)*$T21*PI()*0.002))))</f>
        <v>0</v>
      </c>
      <c r="AE21" s="77">
        <f>IMABS(IMPRODUCT(AD21,IMDIV(COMPLEX($K$45,0),COMPLEX($K$45,IF($I$45&lt;0,0,$I$45)*$T21*PI()*0.002))))</f>
        <v>0</v>
      </c>
      <c r="AF21" s="11">
        <f>IF(OR($G$45=0,$K$45=0),0,IF(AE21=0.5,-300,20*LOG10(ABS(1-2*AE21))))</f>
        <v>0</v>
      </c>
      <c r="AG21" s="11">
        <f>IF(LEFT($N$39,1)="t",IF(T21&lt;=30,-16,IF(T21&gt;=60,-10,-(16-20*LOG10(T21/30)))),IF(LEFT($N$39,1)="g",IF(T21&lt;=40,-16,-(10-20*LOG10(T21/80))),0))</f>
        <v>0</v>
      </c>
      <c r="AH21" s="3"/>
    </row>
    <row r="22" spans="1:34" ht="12.75" customHeight="1">
      <c r="A22" s="3"/>
      <c r="B22" s="3"/>
      <c r="C22" s="5"/>
      <c r="D22" s="3"/>
      <c r="E22" s="3"/>
      <c r="F22" s="3"/>
      <c r="G22" s="3"/>
      <c r="H22" s="3"/>
      <c r="I22" s="3"/>
      <c r="J22" s="3"/>
      <c r="K22" s="3"/>
      <c r="L22" s="3"/>
      <c r="M22" s="44"/>
      <c r="N22" s="44"/>
      <c r="O22" s="44"/>
      <c r="P22" s="44"/>
      <c r="Q22" s="44"/>
      <c r="R22" s="3"/>
      <c r="S22" s="6">
        <f t="shared" si="1"/>
        <v>18</v>
      </c>
      <c r="T22" s="11">
        <f>IF(LEFT($N$39,1)="t",79/99+T21,IF(LEFT($N$39,1)="g",1+T21,((($N$45-$M$45)/99))+T21))</f>
        <v>210.10101010100988</v>
      </c>
      <c r="U22" s="75" t="str">
        <f>IMDIV(IMDIV(1,IMSUM(IMDIV(1,COMPLEX($F$41,IF($D$41&lt;0,0,$D$41)*$T22*PI()*0.002)),IMDIV(1,COMPLEX(0,-500000/(IF($C$41&lt;=0.00001,0.00001,$C$41)*$T22*PI()))),IMDIV(1,COMPLEX(0,IF($E$41&lt;1,10000000000,$E$41)*$T22*PI()*2)))),IMSUM(COMPLEX($B$41,0),IMDIV(1,IMSUM(IMDIV(1,COMPLEX($F$41,IF($D$41&lt;0,0,$D$41)*$T22*PI()*0.002)),IMDIV(1,COMPLEX(0,-500000/(IF($C$41&lt;=0.00001,0.00001,$C$41)*$T22*PI()))),IMDIV(1,COMPLEX(0,IF($E$41&lt;1,10000000000,$E$41)*$T22*PI()*2))))))</f>
        <v>0.587961341020597+0.190376526075386i</v>
      </c>
      <c r="V22" s="76">
        <f>IMABS(IMPRODUCT(U22,IMDIV(COMPLEX($F$41,0),COMPLEX($F$41,IF($D$41&lt;0,0,$D$41)*$T22*PI()*0.002))))</f>
        <v>0.45389379903819593</v>
      </c>
      <c r="W22" s="11">
        <f>IF(OR($B$41=0,$F$41=0),0,IF(V22=0.5,-300,20*LOG10(ABS(1-2*V22))))</f>
        <v>-20.70421330891088</v>
      </c>
      <c r="X22" s="78" t="str">
        <f>IMDIV(IMDIV(1,IMSUM(IMDIV(1,COMPLEX($K$41,IF($I$41&lt;0,0,$I$41)*$T22*PI()*0.002)),IMDIV(1,COMPLEX(0,-500000/(IF($H$41&lt;=0.00001,0.00001,$H$41)*$T22*PI()))),IMDIV(1,COMPLEX(0,IF($J$41&lt;1,10000000000,$J$41)*$T22*PI()*2)))),IMSUM(COMPLEX($G$41,0),IMDIV(1,IMSUM(IMDIV(1,COMPLEX($K$41,IF($I$41&lt;0,0,$I$41)*$T22*PI()*0.002)),IMDIV(1,COMPLEX(0,-500000/(IF($H$41&lt;=0.00001,0.00001,$H$41)*$T22*PI()))),IMDIV(1,COMPLEX(0,IF($J$41&lt;1,10000000000,$J$41)*$T22*PI()*2))))))</f>
        <v>0.634880581796948+9.66814941596436E-002i</v>
      </c>
      <c r="Y22" s="77">
        <f>IMABS(IMPRODUCT(X22,IMDIV(COMPLEX($K$41,0),COMPLEX($K$41,IF($I$41&lt;0,0,$I$41)*$T22*PI()*0.002))))</f>
        <v>0.4716565671557811</v>
      </c>
      <c r="Z22" s="11">
        <f>IF(OR($G$41=0,$K$41=0),0,IF(Y22=0.5,-300,20*LOG10(ABS(1-2*Y22))))</f>
        <v>-24.93035110426147</v>
      </c>
      <c r="AA22" s="78" t="str">
        <f>IMDIV(IMDIV(1,IMSUM(IMDIV(1,COMPLEX($F$45,IF($D$45&lt;0,0,$D$45)*$T22*PI()*0.002)),IMDIV(1,COMPLEX(0,-500000/(IF($C$45&lt;=0.00001,0.00001,$C$45)*$T22*PI()))),IMDIV(1,COMPLEX(0,IF($E$45&lt;1,10000000000,$E$45)*$T22*PI()*2)))),IMSUM(COMPLEX($B$45,0),IMDIV(1,IMSUM(IMDIV(1,COMPLEX($F$45,IF($D$45&lt;0,0,$D$45)*$T22*PI()*0.002)),IMDIV(1,COMPLEX(0,-500000/(IF($C$45&lt;=0.00001,0.00001,$C$45)*$T22*PI()))),IMDIV(1,COMPLEX(0,IF($E$45&lt;1,10000000000,$E$45)*$T22*PI()*2))))))</f>
        <v>0.467482194639119-0.498941471852673i</v>
      </c>
      <c r="AB22" s="77">
        <f>IMABS(IMPRODUCT(AA22,IMDIV(COMPLEX($F$45,0),COMPLEX($F$45,IF($D$45&lt;0,0,$D$45)*$T22*PI()*0.002))))</f>
        <v>0</v>
      </c>
      <c r="AC22" s="11">
        <f>IF(OR($B$45=0,$F$45=0),0,IF(AB22=0.5,-300,20*LOG10(ABS(1-2*AB22))))</f>
        <v>0</v>
      </c>
      <c r="AD22" s="78">
        <f>IMABS(IMPRODUCT(IMDIV(IMDIV(IMPRODUCT(COMPLEX(0,-500000/(IF($H$45&lt;=0.00001,0.00001,$H$45)*$T22*PI())),COMPLEX($K$45,IF($I$45&lt;0,0,$I$45)*$T22*PI()*0.002)),IMSUM(COMPLEX(0,-500000/(IF($H$45&lt;=0.00001,0.00001,$H$45)*$T22*PI())),COMPLEX($K$45,IF($I$45&lt;0,0,$I$45)*$T22*PI()*0.002))),IMSUM(COMPLEX($G$45,0),IMDIV(IMPRODUCT(COMPLEX(0,-500000/(IF($H$45&lt;=0.00001,0.00001,$H$45)*$T22*PI())),COMPLEX($K$45,IF($I$45&lt;0,0,$I$45)*$T22*PI()*0.002)),IMSUM(COMPLEX(0,-500000/(IF($H$45&lt;=0.00001,0.00001,$H$45)*$T22*PI())),COMPLEX($K$45,IF($I$45&lt;0,0,$I$45)*$T22*PI()*0.002))))),IMDIV(COMPLEX($K$45,0),COMPLEX($K$45,IF($I$45&lt;0,0,$I$45)*$T22*PI()*0.002))))</f>
        <v>0</v>
      </c>
      <c r="AE22" s="77">
        <f>IMABS(IMPRODUCT(AD22,IMDIV(COMPLEX($K$45,0),COMPLEX($K$45,IF($I$45&lt;0,0,$I$45)*$T22*PI()*0.002))))</f>
        <v>0</v>
      </c>
      <c r="AF22" s="11">
        <f>IF(OR($G$45=0,$K$45=0),0,IF(AE22=0.5,-300,20*LOG10(ABS(1-2*AE22))))</f>
        <v>0</v>
      </c>
      <c r="AG22" s="11">
        <f>IF(LEFT($N$39,1)="t",IF(T22&lt;=30,-16,IF(T22&gt;=60,-10,-(16-20*LOG10(T22/30)))),IF(LEFT($N$39,1)="g",IF(T22&lt;=40,-16,-(10-20*LOG10(T22/80))),0))</f>
        <v>0</v>
      </c>
      <c r="AH22" s="3"/>
    </row>
    <row r="23" spans="1:34" ht="12.75" customHeight="1">
      <c r="A23" s="3"/>
      <c r="B23" s="3"/>
      <c r="C23" s="5" t="s">
        <v>28</v>
      </c>
      <c r="D23" s="3"/>
      <c r="E23" s="3"/>
      <c r="F23" s="3"/>
      <c r="G23" s="3"/>
      <c r="H23" s="3"/>
      <c r="I23" s="3"/>
      <c r="J23" s="3"/>
      <c r="K23" s="3"/>
      <c r="L23" s="3"/>
      <c r="M23" s="44"/>
      <c r="N23" s="44"/>
      <c r="O23" s="44"/>
      <c r="P23" s="3"/>
      <c r="Q23" s="7"/>
      <c r="R23" s="3"/>
      <c r="S23" s="6">
        <f t="shared" si="1"/>
        <v>19</v>
      </c>
      <c r="T23" s="11">
        <f>IF(LEFT($N$39,1)="t",79/99+T22,IF(LEFT($N$39,1)="g",1+T22,((($N$45-$M$45)/99))+T22))</f>
        <v>213.6363636363634</v>
      </c>
      <c r="U23" s="75" t="str">
        <f>IMDIV(IMDIV(1,IMSUM(IMDIV(1,COMPLEX($F$41,IF($D$41&lt;0,0,$D$41)*$T23*PI()*0.002)),IMDIV(1,COMPLEX(0,-500000/(IF($C$41&lt;=0.00001,0.00001,$C$41)*$T23*PI()))),IMDIV(1,COMPLEX(0,IF($E$41&lt;1,10000000000,$E$41)*$T23*PI()*2)))),IMSUM(COMPLEX($B$41,0),IMDIV(1,IMSUM(IMDIV(1,COMPLEX($F$41,IF($D$41&lt;0,0,$D$41)*$T23*PI()*0.002)),IMDIV(1,COMPLEX(0,-500000/(IF($C$41&lt;=0.00001,0.00001,$C$41)*$T23*PI()))),IMDIV(1,COMPLEX(0,IF($E$41&lt;1,10000000000,$E$41)*$T23*PI()*2))))))</f>
        <v>0.590406733281938+0.192431106933947i</v>
      </c>
      <c r="V23" s="76">
        <f>IMABS(IMPRODUCT(U23,IMDIV(COMPLEX($F$41,0),COMPLEX($F$41,IF($D$41&lt;0,0,$D$41)*$T23*PI()*0.002))))</f>
        <v>0.45254490568502137</v>
      </c>
      <c r="W23" s="11">
        <f>IF(OR($B$41=0,$F$41=0),0,IF(V23=0.5,-300,20*LOG10(ABS(1-2*V23))))</f>
        <v>-20.45374326920864</v>
      </c>
      <c r="X23" s="78" t="str">
        <f>IMDIV(IMDIV(1,IMSUM(IMDIV(1,COMPLEX($K$41,IF($I$41&lt;0,0,$I$41)*$T23*PI()*0.002)),IMDIV(1,COMPLEX(0,-500000/(IF($H$41&lt;=0.00001,0.00001,$H$41)*$T23*PI()))),IMDIV(1,COMPLEX(0,IF($J$41&lt;1,10000000000,$J$41)*$T23*PI()*2)))),IMSUM(COMPLEX($G$41,0),IMDIV(1,IMSUM(IMDIV(1,COMPLEX($K$41,IF($I$41&lt;0,0,$I$41)*$T23*PI()*0.002)),IMDIV(1,COMPLEX(0,-500000/(IF($H$41&lt;=0.00001,0.00001,$H$41)*$T23*PI()))),IMDIV(1,COMPLEX(0,IF($J$41&lt;1,10000000000,$J$41)*$T23*PI()*2))))))</f>
        <v>0.638642972074763+9.61734140598191E-002i</v>
      </c>
      <c r="Y23" s="77">
        <f>IMABS(IMPRODUCT(X23,IMDIV(COMPLEX($K$41,0),COMPLEX($K$41,IF($I$41&lt;0,0,$I$41)*$T23*PI()*0.002))))</f>
        <v>0.47066846157603814</v>
      </c>
      <c r="Z23" s="11">
        <f>IF(OR($G$41=0,$K$41=0),0,IF(Y23=0.5,-300,20*LOG10(ABS(1-2*Y23))))</f>
        <v>-24.632703244759764</v>
      </c>
      <c r="AA23" s="78" t="str">
        <f>IMDIV(IMDIV(1,IMSUM(IMDIV(1,COMPLEX($F$45,IF($D$45&lt;0,0,$D$45)*$T23*PI()*0.002)),IMDIV(1,COMPLEX(0,-500000/(IF($C$45&lt;=0.00001,0.00001,$C$45)*$T23*PI()))),IMDIV(1,COMPLEX(0,IF($E$45&lt;1,10000000000,$E$45)*$T23*PI()*2)))),IMSUM(COMPLEX($B$45,0),IMDIV(1,IMSUM(IMDIV(1,COMPLEX($F$45,IF($D$45&lt;0,0,$D$45)*$T23*PI()*0.002)),IMDIV(1,COMPLEX(0,-500000/(IF($C$45&lt;=0.00001,0.00001,$C$45)*$T23*PI()))),IMDIV(1,COMPLEX(0,IF($E$45&lt;1,10000000000,$E$45)*$T23*PI()*2))))))</f>
        <v>0.455339772675045-0.498001469973015i</v>
      </c>
      <c r="AB23" s="77">
        <f>IMABS(IMPRODUCT(AA23,IMDIV(COMPLEX($F$45,0),COMPLEX($F$45,IF($D$45&lt;0,0,$D$45)*$T23*PI()*0.002))))</f>
        <v>0</v>
      </c>
      <c r="AC23" s="11">
        <f>IF(OR($B$45=0,$F$45=0),0,IF(AB23=0.5,-300,20*LOG10(ABS(1-2*AB23))))</f>
        <v>0</v>
      </c>
      <c r="AD23" s="78">
        <f>IMABS(IMPRODUCT(IMDIV(IMDIV(IMPRODUCT(COMPLEX(0,-500000/(IF($H$45&lt;=0.00001,0.00001,$H$45)*$T23*PI())),COMPLEX($K$45,IF($I$45&lt;0,0,$I$45)*$T23*PI()*0.002)),IMSUM(COMPLEX(0,-500000/(IF($H$45&lt;=0.00001,0.00001,$H$45)*$T23*PI())),COMPLEX($K$45,IF($I$45&lt;0,0,$I$45)*$T23*PI()*0.002))),IMSUM(COMPLEX($G$45,0),IMDIV(IMPRODUCT(COMPLEX(0,-500000/(IF($H$45&lt;=0.00001,0.00001,$H$45)*$T23*PI())),COMPLEX($K$45,IF($I$45&lt;0,0,$I$45)*$T23*PI()*0.002)),IMSUM(COMPLEX(0,-500000/(IF($H$45&lt;=0.00001,0.00001,$H$45)*$T23*PI())),COMPLEX($K$45,IF($I$45&lt;0,0,$I$45)*$T23*PI()*0.002))))),IMDIV(COMPLEX($K$45,0),COMPLEX($K$45,IF($I$45&lt;0,0,$I$45)*$T23*PI()*0.002))))</f>
        <v>0</v>
      </c>
      <c r="AE23" s="77">
        <f>IMABS(IMPRODUCT(AD23,IMDIV(COMPLEX($K$45,0),COMPLEX($K$45,IF($I$45&lt;0,0,$I$45)*$T23*PI()*0.002))))</f>
        <v>0</v>
      </c>
      <c r="AF23" s="11">
        <f>IF(OR($G$45=0,$K$45=0),0,IF(AE23=0.5,-300,20*LOG10(ABS(1-2*AE23))))</f>
        <v>0</v>
      </c>
      <c r="AG23" s="11">
        <f>IF(LEFT($N$39,1)="t",IF(T23&lt;=30,-16,IF(T23&gt;=60,-10,-(16-20*LOG10(T23/30)))),IF(LEFT($N$39,1)="g",IF(T23&lt;=40,-16,-(10-20*LOG10(T23/80))),0))</f>
        <v>0</v>
      </c>
      <c r="AH23" s="3"/>
    </row>
    <row r="24" spans="1:34" ht="12.75" customHeight="1">
      <c r="A24" s="3"/>
      <c r="B24" s="3"/>
      <c r="C24" s="3" t="s">
        <v>29</v>
      </c>
      <c r="D24" s="3"/>
      <c r="E24" s="3"/>
      <c r="F24" s="3"/>
      <c r="G24" s="3"/>
      <c r="H24" s="3"/>
      <c r="I24" s="3"/>
      <c r="J24" s="3"/>
      <c r="K24" s="3"/>
      <c r="L24" s="3"/>
      <c r="M24" s="44"/>
      <c r="N24" s="3"/>
      <c r="O24" s="3"/>
      <c r="P24" s="3"/>
      <c r="Q24" s="7"/>
      <c r="R24" s="3"/>
      <c r="S24" s="6">
        <f t="shared" si="1"/>
        <v>20</v>
      </c>
      <c r="T24" s="11">
        <f>IF(LEFT($N$39,1)="t",79/99+T23,IF(LEFT($N$39,1)="g",1+T23,((($N$45-$M$45)/99))+T23))</f>
        <v>217.17171717171692</v>
      </c>
      <c r="U24" s="75" t="str">
        <f>IMDIV(IMDIV(1,IMSUM(IMDIV(1,COMPLEX($F$41,IF($D$41&lt;0,0,$D$41)*$T24*PI()*0.002)),IMDIV(1,COMPLEX(0,-500000/(IF($C$41&lt;=0.00001,0.00001,$C$41)*$T24*PI()))),IMDIV(1,COMPLEX(0,IF($E$41&lt;1,10000000000,$E$41)*$T24*PI()*2)))),IMSUM(COMPLEX($B$41,0),IMDIV(1,IMSUM(IMDIV(1,COMPLEX($F$41,IF($D$41&lt;0,0,$D$41)*$T24*PI()*0.002)),IMDIV(1,COMPLEX(0,-500000/(IF($C$41&lt;=0.00001,0.00001,$C$41)*$T24*PI()))),IMDIV(1,COMPLEX(0,IF($E$41&lt;1,10000000000,$E$41)*$T24*PI()*2))))))</f>
        <v>0.592863352647606+0.194442301821209i</v>
      </c>
      <c r="V24" s="76">
        <f>IMABS(IMPRODUCT(U24,IMDIV(COMPLEX($F$41,0),COMPLEX($F$41,IF($D$41&lt;0,0,$D$41)*$T24*PI()*0.002))))</f>
        <v>0.4511857588593819</v>
      </c>
      <c r="W24" s="11">
        <f>IF(OR($B$41=0,$F$41=0),0,IF(V24=0.5,-300,20*LOG10(ABS(1-2*V24))))</f>
        <v>-20.20846924235873</v>
      </c>
      <c r="X24" s="78" t="str">
        <f>IMDIV(IMDIV(1,IMSUM(IMDIV(1,COMPLEX($K$41,IF($I$41&lt;0,0,$I$41)*$T24*PI()*0.002)),IMDIV(1,COMPLEX(0,-500000/(IF($H$41&lt;=0.00001,0.00001,$H$41)*$T24*PI()))),IMDIV(1,COMPLEX(0,IF($J$41&lt;1,10000000000,$J$41)*$T24*PI()*2)))),IMSUM(COMPLEX($G$41,0),IMDIV(1,IMSUM(IMDIV(1,COMPLEX($K$41,IF($I$41&lt;0,0,$I$41)*$T24*PI()*0.002)),IMDIV(1,COMPLEX(0,-500000/(IF($H$41&lt;=0.00001,0.00001,$H$41)*$T24*PI()))),IMDIV(1,COMPLEX(0,IF($J$41&lt;1,10000000000,$J$41)*$T24*PI()*2))))))</f>
        <v>0.642416073600183+9.5574042557109E-002i</v>
      </c>
      <c r="Y24" s="77">
        <f>IMABS(IMPRODUCT(X24,IMDIV(COMPLEX($K$41,0),COMPLEX($K$41,IF($I$41&lt;0,0,$I$41)*$T24*PI()*0.002))))</f>
        <v>0.46966292633078793</v>
      </c>
      <c r="Z24" s="11">
        <f>IF(OR($G$41=0,$K$41=0),0,IF(Y24=0.5,-300,20*LOG10(ABS(1-2*Y24))))</f>
        <v>-24.339926362984187</v>
      </c>
      <c r="AA24" s="78" t="str">
        <f>IMDIV(IMDIV(1,IMSUM(IMDIV(1,COMPLEX($F$45,IF($D$45&lt;0,0,$D$45)*$T24*PI()*0.002)),IMDIV(1,COMPLEX(0,-500000/(IF($C$45&lt;=0.00001,0.00001,$C$45)*$T24*PI()))),IMDIV(1,COMPLEX(0,IF($E$45&lt;1,10000000000,$E$45)*$T24*PI()*2)))),IMSUM(COMPLEX($B$45,0),IMDIV(1,IMSUM(IMDIV(1,COMPLEX($F$45,IF($D$45&lt;0,0,$D$45)*$T24*PI()*0.002)),IMDIV(1,COMPLEX(0,-500000/(IF($C$45&lt;=0.00001,0.00001,$C$45)*$T24*PI()))),IMDIV(1,COMPLEX(0,IF($E$45&lt;1,10000000000,$E$45)*$T24*PI()*2))))))</f>
        <v>0.443597865899478-0.496808614326389i</v>
      </c>
      <c r="AB24" s="77">
        <f>IMABS(IMPRODUCT(AA24,IMDIV(COMPLEX($F$45,0),COMPLEX($F$45,IF($D$45&lt;0,0,$D$45)*$T24*PI()*0.002))))</f>
        <v>0</v>
      </c>
      <c r="AC24" s="11">
        <f>IF(OR($B$45=0,$F$45=0),0,IF(AB24=0.5,-300,20*LOG10(ABS(1-2*AB24))))</f>
        <v>0</v>
      </c>
      <c r="AD24" s="78">
        <f>IMABS(IMPRODUCT(IMDIV(IMDIV(IMPRODUCT(COMPLEX(0,-500000/(IF($H$45&lt;=0.00001,0.00001,$H$45)*$T24*PI())),COMPLEX($K$45,IF($I$45&lt;0,0,$I$45)*$T24*PI()*0.002)),IMSUM(COMPLEX(0,-500000/(IF($H$45&lt;=0.00001,0.00001,$H$45)*$T24*PI())),COMPLEX($K$45,IF($I$45&lt;0,0,$I$45)*$T24*PI()*0.002))),IMSUM(COMPLEX($G$45,0),IMDIV(IMPRODUCT(COMPLEX(0,-500000/(IF($H$45&lt;=0.00001,0.00001,$H$45)*$T24*PI())),COMPLEX($K$45,IF($I$45&lt;0,0,$I$45)*$T24*PI()*0.002)),IMSUM(COMPLEX(0,-500000/(IF($H$45&lt;=0.00001,0.00001,$H$45)*$T24*PI())),COMPLEX($K$45,IF($I$45&lt;0,0,$I$45)*$T24*PI()*0.002))))),IMDIV(COMPLEX($K$45,0),COMPLEX($K$45,IF($I$45&lt;0,0,$I$45)*$T24*PI()*0.002))))</f>
        <v>0</v>
      </c>
      <c r="AE24" s="77">
        <f>IMABS(IMPRODUCT(AD24,IMDIV(COMPLEX($K$45,0),COMPLEX($K$45,IF($I$45&lt;0,0,$I$45)*$T24*PI()*0.002))))</f>
        <v>0</v>
      </c>
      <c r="AF24" s="11">
        <f>IF(OR($G$45=0,$K$45=0),0,IF(AE24=0.5,-300,20*LOG10(ABS(1-2*AE24))))</f>
        <v>0</v>
      </c>
      <c r="AG24" s="11">
        <f>IF(LEFT($N$39,1)="t",IF(T24&lt;=30,-16,IF(T24&gt;=60,-10,-(16-20*LOG10(T24/30)))),IF(LEFT($N$39,1)="g",IF(T24&lt;=40,-16,-(10-20*LOG10(T24/80))),0))</f>
        <v>0</v>
      </c>
      <c r="AH24" s="3"/>
    </row>
    <row r="25" spans="1:34" ht="12.75" customHeight="1">
      <c r="A25" s="3"/>
      <c r="B25" s="3"/>
      <c r="C25" s="3" t="s">
        <v>73</v>
      </c>
      <c r="D25" s="3"/>
      <c r="E25" s="3"/>
      <c r="F25" s="3"/>
      <c r="G25" s="3"/>
      <c r="H25" s="3"/>
      <c r="I25" s="3"/>
      <c r="J25" s="3"/>
      <c r="K25" s="3"/>
      <c r="L25" s="3"/>
      <c r="M25" s="44"/>
      <c r="N25" s="3"/>
      <c r="O25" s="3"/>
      <c r="P25" s="3"/>
      <c r="Q25" s="7"/>
      <c r="R25" s="3"/>
      <c r="S25" s="6">
        <f t="shared" si="1"/>
        <v>21</v>
      </c>
      <c r="T25" s="11">
        <f>IF(LEFT($N$39,1)="t",79/99+T24,IF(LEFT($N$39,1)="g",1+T24,((($N$45-$M$45)/99))+T24))</f>
        <v>220.70707070707044</v>
      </c>
      <c r="U25" s="75" t="str">
        <f>IMDIV(IMDIV(1,IMSUM(IMDIV(1,COMPLEX($F$41,IF($D$41&lt;0,0,$D$41)*$T25*PI()*0.002)),IMDIV(1,COMPLEX(0,-500000/(IF($C$41&lt;=0.00001,0.00001,$C$41)*$T25*PI()))),IMDIV(1,COMPLEX(0,IF($E$41&lt;1,10000000000,$E$41)*$T25*PI()*2)))),IMSUM(COMPLEX($B$41,0),IMDIV(1,IMSUM(IMDIV(1,COMPLEX($F$41,IF($D$41&lt;0,0,$D$41)*$T25*PI()*0.002)),IMDIV(1,COMPLEX(0,-500000/(IF($C$41&lt;=0.00001,0.00001,$C$41)*$T25*PI()))),IMDIV(1,COMPLEX(0,IF($E$41&lt;1,10000000000,$E$41)*$T25*PI()*2))))))</f>
        <v>0.595330277257025+0.196410296310969i</v>
      </c>
      <c r="V25" s="76">
        <f>IMABS(IMPRODUCT(U25,IMDIV(COMPLEX($F$41,0),COMPLEX($F$41,IF($D$41&lt;0,0,$D$41)*$T25*PI()*0.002))))</f>
        <v>0.44981677796758046</v>
      </c>
      <c r="W25" s="11">
        <f>IF(OR($B$41=0,$F$41=0),0,IF(V25=0.5,-300,20*LOG10(ABS(1-2*V25))))</f>
        <v>-19.968229248472685</v>
      </c>
      <c r="X25" s="78" t="str">
        <f>IMDIV(IMDIV(1,IMSUM(IMDIV(1,COMPLEX($K$41,IF($I$41&lt;0,0,$I$41)*$T25*PI()*0.002)),IMDIV(1,COMPLEX(0,-500000/(IF($H$41&lt;=0.00001,0.00001,$H$41)*$T25*PI()))),IMDIV(1,COMPLEX(0,IF($J$41&lt;1,10000000000,$J$41)*$T25*PI()*2)))),IMSUM(COMPLEX($G$41,0),IMDIV(1,IMSUM(IMDIV(1,COMPLEX($K$41,IF($I$41&lt;0,0,$I$41)*$T25*PI()*0.002)),IMDIV(1,COMPLEX(0,-500000/(IF($H$41&lt;=0.00001,0.00001,$H$41)*$T25*PI()))),IMDIV(1,COMPLEX(0,IF($J$41&lt;1,10000000000,$J$41)*$T25*PI()*2))))))</f>
        <v>0.646197626279604+9.48831626726616E-002i</v>
      </c>
      <c r="Y25" s="77">
        <f>IMABS(IMPRODUCT(X25,IMDIV(COMPLEX($K$41,0),COMPLEX($K$41,IF($I$41&lt;0,0,$I$41)*$T25*PI()*0.002))))</f>
        <v>0.468639989236345</v>
      </c>
      <c r="Z25" s="11">
        <f>IF(OR($G$41=0,$K$41=0),0,IF(Y25=0.5,-300,20*LOG10(ABS(1-2*Y25))))</f>
        <v>-24.051876025225436</v>
      </c>
      <c r="AA25" s="78" t="str">
        <f>IMDIV(IMDIV(1,IMSUM(IMDIV(1,COMPLEX($F$45,IF($D$45&lt;0,0,$D$45)*$T25*PI()*0.002)),IMDIV(1,COMPLEX(0,-500000/(IF($C$45&lt;=0.00001,0.00001,$C$45)*$T25*PI()))),IMDIV(1,COMPLEX(0,IF($E$45&lt;1,10000000000,$E$45)*$T25*PI()*2)))),IMSUM(COMPLEX($B$45,0),IMDIV(1,IMSUM(IMDIV(1,COMPLEX($F$45,IF($D$45&lt;0,0,$D$45)*$T25*PI()*0.002)),IMDIV(1,COMPLEX(0,-500000/(IF($C$45&lt;=0.00001,0.00001,$C$45)*$T25*PI()))),IMDIV(1,COMPLEX(0,IF($E$45&lt;1,10000000000,$E$45)*$T25*PI()*2))))))</f>
        <v>0.432244062831644-0.4953878611537i</v>
      </c>
      <c r="AB25" s="77">
        <f>IMABS(IMPRODUCT(AA25,IMDIV(COMPLEX($F$45,0),COMPLEX($F$45,IF($D$45&lt;0,0,$D$45)*$T25*PI()*0.002))))</f>
        <v>0</v>
      </c>
      <c r="AC25" s="11">
        <f>IF(OR($B$45=0,$F$45=0),0,IF(AB25=0.5,-300,20*LOG10(ABS(1-2*AB25))))</f>
        <v>0</v>
      </c>
      <c r="AD25" s="78">
        <f>IMABS(IMPRODUCT(IMDIV(IMDIV(IMPRODUCT(COMPLEX(0,-500000/(IF($H$45&lt;=0.00001,0.00001,$H$45)*$T25*PI())),COMPLEX($K$45,IF($I$45&lt;0,0,$I$45)*$T25*PI()*0.002)),IMSUM(COMPLEX(0,-500000/(IF($H$45&lt;=0.00001,0.00001,$H$45)*$T25*PI())),COMPLEX($K$45,IF($I$45&lt;0,0,$I$45)*$T25*PI()*0.002))),IMSUM(COMPLEX($G$45,0),IMDIV(IMPRODUCT(COMPLEX(0,-500000/(IF($H$45&lt;=0.00001,0.00001,$H$45)*$T25*PI())),COMPLEX($K$45,IF($I$45&lt;0,0,$I$45)*$T25*PI()*0.002)),IMSUM(COMPLEX(0,-500000/(IF($H$45&lt;=0.00001,0.00001,$H$45)*$T25*PI())),COMPLEX($K$45,IF($I$45&lt;0,0,$I$45)*$T25*PI()*0.002))))),IMDIV(COMPLEX($K$45,0),COMPLEX($K$45,IF($I$45&lt;0,0,$I$45)*$T25*PI()*0.002))))</f>
        <v>0</v>
      </c>
      <c r="AE25" s="77">
        <f>IMABS(IMPRODUCT(AD25,IMDIV(COMPLEX($K$45,0),COMPLEX($K$45,IF($I$45&lt;0,0,$I$45)*$T25*PI()*0.002))))</f>
        <v>0</v>
      </c>
      <c r="AF25" s="11">
        <f>IF(OR($G$45=0,$K$45=0),0,IF(AE25=0.5,-300,20*LOG10(ABS(1-2*AE25))))</f>
        <v>0</v>
      </c>
      <c r="AG25" s="11">
        <f>IF(LEFT($N$39,1)="t",IF(T25&lt;=30,-16,IF(T25&gt;=60,-10,-(16-20*LOG10(T25/30)))),IF(LEFT($N$39,1)="g",IF(T25&lt;=40,-16,-(10-20*LOG10(T25/80))),0))</f>
        <v>0</v>
      </c>
      <c r="AH25" s="3"/>
    </row>
    <row r="26" spans="1:34" ht="12.75" customHeight="1">
      <c r="A26" s="3"/>
      <c r="B26" s="3"/>
      <c r="C26" s="3" t="s">
        <v>45</v>
      </c>
      <c r="D26" s="3"/>
      <c r="E26" s="3"/>
      <c r="F26" s="3"/>
      <c r="G26" s="3"/>
      <c r="H26" s="3"/>
      <c r="I26" s="3"/>
      <c r="J26" s="3"/>
      <c r="K26" s="3"/>
      <c r="L26" s="3"/>
      <c r="M26" s="20"/>
      <c r="N26" s="3"/>
      <c r="O26" s="3"/>
      <c r="P26" s="3"/>
      <c r="Q26" s="7"/>
      <c r="R26" s="3"/>
      <c r="S26" s="6">
        <f t="shared" si="1"/>
        <v>22</v>
      </c>
      <c r="T26" s="11">
        <f>IF(LEFT($N$39,1)="t",79/99+T25,IF(LEFT($N$39,1)="g",1+T25,((($N$45-$M$45)/99))+T25))</f>
        <v>224.24242424242397</v>
      </c>
      <c r="U26" s="75" t="str">
        <f>IMDIV(IMDIV(1,IMSUM(IMDIV(1,COMPLEX($F$41,IF($D$41&lt;0,0,$D$41)*$T26*PI()*0.002)),IMDIV(1,COMPLEX(0,-500000/(IF($C$41&lt;=0.00001,0.00001,$C$41)*$T26*PI()))),IMDIV(1,COMPLEX(0,IF($E$41&lt;1,10000000000,$E$41)*$T26*PI()*2)))),IMSUM(COMPLEX($B$41,0),IMDIV(1,IMSUM(IMDIV(1,COMPLEX($F$41,IF($D$41&lt;0,0,$D$41)*$T26*PI()*0.002)),IMDIV(1,COMPLEX(0,-500000/(IF($C$41&lt;=0.00001,0.00001,$C$41)*$T26*PI()))),IMDIV(1,COMPLEX(0,IF($E$41&lt;1,10000000000,$E$41)*$T26*PI()*2))))))</f>
        <v>0.597806601263781+0.198335296748424i</v>
      </c>
      <c r="V26" s="76">
        <f>IMABS(IMPRODUCT(U26,IMDIV(COMPLEX($F$41,0),COMPLEX($F$41,IF($D$41&lt;0,0,$D$41)*$T26*PI()*0.002))))</f>
        <v>0.4484383779438846</v>
      </c>
      <c r="W26" s="11">
        <f>IF(OR($B$41=0,$F$41=0),0,IF(V26=0.5,-300,20*LOG10(ABS(1-2*V26))))</f>
        <v>-19.73286866292253</v>
      </c>
      <c r="X26" s="78" t="str">
        <f>IMDIV(IMDIV(1,IMSUM(IMDIV(1,COMPLEX($K$41,IF($I$41&lt;0,0,$I$41)*$T26*PI()*0.002)),IMDIV(1,COMPLEX(0,-500000/(IF($H$41&lt;=0.00001,0.00001,$H$41)*$T26*PI()))),IMDIV(1,COMPLEX(0,IF($J$41&lt;1,10000000000,$J$41)*$T26*PI()*2)))),IMSUM(COMPLEX($G$41,0),IMDIV(1,IMSUM(IMDIV(1,COMPLEX($K$41,IF($I$41&lt;0,0,$I$41)*$T26*PI()*0.002)),IMDIV(1,COMPLEX(0,-500000/(IF($H$41&lt;=0.00001,0.00001,$H$41)*$T26*PI()))),IMDIV(1,COMPLEX(0,IF($J$41&lt;1,10000000000,$J$41)*$T26*PI()*2))))))</f>
        <v>0.649985364270572+9.41006182853101E-002i</v>
      </c>
      <c r="Y26" s="77">
        <f>IMABS(IMPRODUCT(X26,IMDIV(COMPLEX($K$41,0),COMPLEX($K$41,IF($I$41&lt;0,0,$I$41)*$T26*PI()*0.002))))</f>
        <v>0.46759968364290677</v>
      </c>
      <c r="Z26" s="11">
        <f>IF(OR($G$41=0,$K$41=0),0,IF(Y26=0.5,-300,20*LOG10(ABS(1-2*Y26))))</f>
        <v>-23.768415073039275</v>
      </c>
      <c r="AA26" s="78" t="str">
        <f>IMDIV(IMDIV(1,IMSUM(IMDIV(1,COMPLEX($F$45,IF($D$45&lt;0,0,$D$45)*$T26*PI()*0.002)),IMDIV(1,COMPLEX(0,-500000/(IF($C$45&lt;=0.00001,0.00001,$C$45)*$T26*PI()))),IMDIV(1,COMPLEX(0,IF($E$45&lt;1,10000000000,$E$45)*$T26*PI()*2)))),IMSUM(COMPLEX($B$45,0),IMDIV(1,IMSUM(IMDIV(1,COMPLEX($F$45,IF($D$45&lt;0,0,$D$45)*$T26*PI()*0.002)),IMDIV(1,COMPLEX(0,-500000/(IF($C$45&lt;=0.00001,0.00001,$C$45)*$T26*PI()))),IMDIV(1,COMPLEX(0,IF($E$45&lt;1,10000000000,$E$45)*$T26*PI()*2))))))</f>
        <v>0.421265902288933-0.493762029582697i</v>
      </c>
      <c r="AB26" s="77">
        <f>IMABS(IMPRODUCT(AA26,IMDIV(COMPLEX($F$45,0),COMPLEX($F$45,IF($D$45&lt;0,0,$D$45)*$T26*PI()*0.002))))</f>
        <v>0</v>
      </c>
      <c r="AC26" s="11">
        <f>IF(OR($B$45=0,$F$45=0),0,IF(AB26=0.5,-300,20*LOG10(ABS(1-2*AB26))))</f>
        <v>0</v>
      </c>
      <c r="AD26" s="78">
        <f>IMABS(IMPRODUCT(IMDIV(IMDIV(IMPRODUCT(COMPLEX(0,-500000/(IF($H$45&lt;=0.00001,0.00001,$H$45)*$T26*PI())),COMPLEX($K$45,IF($I$45&lt;0,0,$I$45)*$T26*PI()*0.002)),IMSUM(COMPLEX(0,-500000/(IF($H$45&lt;=0.00001,0.00001,$H$45)*$T26*PI())),COMPLEX($K$45,IF($I$45&lt;0,0,$I$45)*$T26*PI()*0.002))),IMSUM(COMPLEX($G$45,0),IMDIV(IMPRODUCT(COMPLEX(0,-500000/(IF($H$45&lt;=0.00001,0.00001,$H$45)*$T26*PI())),COMPLEX($K$45,IF($I$45&lt;0,0,$I$45)*$T26*PI()*0.002)),IMSUM(COMPLEX(0,-500000/(IF($H$45&lt;=0.00001,0.00001,$H$45)*$T26*PI())),COMPLEX($K$45,IF($I$45&lt;0,0,$I$45)*$T26*PI()*0.002))))),IMDIV(COMPLEX($K$45,0),COMPLEX($K$45,IF($I$45&lt;0,0,$I$45)*$T26*PI()*0.002))))</f>
        <v>0</v>
      </c>
      <c r="AE26" s="77">
        <f>IMABS(IMPRODUCT(AD26,IMDIV(COMPLEX($K$45,0),COMPLEX($K$45,IF($I$45&lt;0,0,$I$45)*$T26*PI()*0.002))))</f>
        <v>0</v>
      </c>
      <c r="AF26" s="11">
        <f>IF(OR($G$45=0,$K$45=0),0,IF(AE26=0.5,-300,20*LOG10(ABS(1-2*AE26))))</f>
        <v>0</v>
      </c>
      <c r="AG26" s="11">
        <f>IF(LEFT($N$39,1)="t",IF(T26&lt;=30,-16,IF(T26&gt;=60,-10,-(16-20*LOG10(T26/30)))),IF(LEFT($N$39,1)="g",IF(T26&lt;=40,-16,-(10-20*LOG10(T26/80))),0))</f>
        <v>0</v>
      </c>
      <c r="AH26" s="3"/>
    </row>
    <row r="27" spans="1:34" ht="12.75" customHeight="1">
      <c r="A27" s="3"/>
      <c r="B27" s="3"/>
      <c r="C27" s="3" t="s">
        <v>52</v>
      </c>
      <c r="D27" s="3"/>
      <c r="E27" s="3"/>
      <c r="F27" s="3"/>
      <c r="G27" s="3"/>
      <c r="H27" s="3"/>
      <c r="I27" s="3"/>
      <c r="J27" s="3"/>
      <c r="K27" s="3"/>
      <c r="L27" s="3"/>
      <c r="M27" s="20"/>
      <c r="N27" s="3"/>
      <c r="O27" s="3"/>
      <c r="P27" s="3"/>
      <c r="Q27" s="3"/>
      <c r="R27" s="3"/>
      <c r="S27" s="6">
        <f t="shared" si="1"/>
        <v>23</v>
      </c>
      <c r="T27" s="11">
        <f>IF(LEFT($N$39,1)="t",79/99+T26,IF(LEFT($N$39,1)="g",1+T26,((($N$45-$M$45)/99))+T26))</f>
        <v>227.7777777777775</v>
      </c>
      <c r="U27" s="75" t="str">
        <f>IMDIV(IMDIV(1,IMSUM(IMDIV(1,COMPLEX($F$41,IF($D$41&lt;0,0,$D$41)*$T27*PI()*0.002)),IMDIV(1,COMPLEX(0,-500000/(IF($C$41&lt;=0.00001,0.00001,$C$41)*$T27*PI()))),IMDIV(1,COMPLEX(0,IF($E$41&lt;1,10000000000,$E$41)*$T27*PI()*2)))),IMSUM(COMPLEX($B$41,0),IMDIV(1,IMSUM(IMDIV(1,COMPLEX($F$41,IF($D$41&lt;0,0,$D$41)*$T27*PI()*0.002)),IMDIV(1,COMPLEX(0,-500000/(IF($C$41&lt;=0.00001,0.00001,$C$41)*$T27*PI()))),IMDIV(1,COMPLEX(0,IF($E$41&lt;1,10000000000,$E$41)*$T27*PI()*2))))))</f>
        <v>0.600291435231827+0.200217529429179i</v>
      </c>
      <c r="V27" s="76">
        <f>IMABS(IMPRODUCT(U27,IMDIV(COMPLEX($F$41,0),COMPLEX($F$41,IF($D$41&lt;0,0,$D$41)*$T27*PI()*0.002))))</f>
        <v>0.44705096904985575</v>
      </c>
      <c r="W27" s="11">
        <f>IF(OR($B$41=0,$F$41=0),0,IF(V27=0.5,-300,20*LOG10(ABS(1-2*V27))))</f>
        <v>-19.5022397617242</v>
      </c>
      <c r="X27" s="78" t="str">
        <f>IMDIV(IMDIV(1,IMSUM(IMDIV(1,COMPLEX($K$41,IF($I$41&lt;0,0,$I$41)*$T27*PI()*0.002)),IMDIV(1,COMPLEX(0,-500000/(IF($H$41&lt;=0.00001,0.00001,$H$41)*$T27*PI()))),IMDIV(1,COMPLEX(0,IF($J$41&lt;1,10000000000,$J$41)*$T27*PI()*2)))),IMSUM(COMPLEX($G$41,0),IMDIV(1,IMSUM(IMDIV(1,COMPLEX($K$41,IF($I$41&lt;0,0,$I$41)*$T27*PI()*0.002)),IMDIV(1,COMPLEX(0,-500000/(IF($H$41&lt;=0.00001,0.00001,$H$41)*$T27*PI()))),IMDIV(1,COMPLEX(0,IF($J$41&lt;1,10000000000,$J$41)*$T27*PI()*2))))))</f>
        <v>0.65377701782174+9.32263144774007E-002i</v>
      </c>
      <c r="Y27" s="77">
        <f>IMABS(IMPRODUCT(X27,IMDIV(COMPLEX($K$41,0),COMPLEX($K$41,IF($I$41&lt;0,0,$I$41)*$T27*PI()*0.002))))</f>
        <v>0.46654204856455656</v>
      </c>
      <c r="Z27" s="11">
        <f>IF(OR($G$41=0,$K$41=0),0,IF(Y27=0.5,-300,20*LOG10(ABS(1-2*Y27))))</f>
        <v>-23.489413157850283</v>
      </c>
      <c r="AA27" s="78" t="str">
        <f>IMDIV(IMDIV(1,IMSUM(IMDIV(1,COMPLEX($F$45,IF($D$45&lt;0,0,$D$45)*$T27*PI()*0.002)),IMDIV(1,COMPLEX(0,-500000/(IF($C$45&lt;=0.00001,0.00001,$C$45)*$T27*PI()))),IMDIV(1,COMPLEX(0,IF($E$45&lt;1,10000000000,$E$45)*$T27*PI()*2)))),IMSUM(COMPLEX($B$45,0),IMDIV(1,IMSUM(IMDIV(1,COMPLEX($F$45,IF($D$45&lt;0,0,$D$45)*$T27*PI()*0.002)),IMDIV(1,COMPLEX(0,-500000/(IF($C$45&lt;=0.00001,0.00001,$C$45)*$T27*PI()))),IMDIV(1,COMPLEX(0,IF($E$45&lt;1,10000000000,$E$45)*$T27*PI()*2))))))</f>
        <v>0.410650963637531-0.491951979060048i</v>
      </c>
      <c r="AB27" s="77">
        <f>IMABS(IMPRODUCT(AA27,IMDIV(COMPLEX($F$45,0),COMPLEX($F$45,IF($D$45&lt;0,0,$D$45)*$T27*PI()*0.002))))</f>
        <v>0</v>
      </c>
      <c r="AC27" s="11">
        <f>IF(OR($B$45=0,$F$45=0),0,IF(AB27=0.5,-300,20*LOG10(ABS(1-2*AB27))))</f>
        <v>0</v>
      </c>
      <c r="AD27" s="78">
        <f>IMABS(IMPRODUCT(IMDIV(IMDIV(IMPRODUCT(COMPLEX(0,-500000/(IF($H$45&lt;=0.00001,0.00001,$H$45)*$T27*PI())),COMPLEX($K$45,IF($I$45&lt;0,0,$I$45)*$T27*PI()*0.002)),IMSUM(COMPLEX(0,-500000/(IF($H$45&lt;=0.00001,0.00001,$H$45)*$T27*PI())),COMPLEX($K$45,IF($I$45&lt;0,0,$I$45)*$T27*PI()*0.002))),IMSUM(COMPLEX($G$45,0),IMDIV(IMPRODUCT(COMPLEX(0,-500000/(IF($H$45&lt;=0.00001,0.00001,$H$45)*$T27*PI())),COMPLEX($K$45,IF($I$45&lt;0,0,$I$45)*$T27*PI()*0.002)),IMSUM(COMPLEX(0,-500000/(IF($H$45&lt;=0.00001,0.00001,$H$45)*$T27*PI())),COMPLEX($K$45,IF($I$45&lt;0,0,$I$45)*$T27*PI()*0.002))))),IMDIV(COMPLEX($K$45,0),COMPLEX($K$45,IF($I$45&lt;0,0,$I$45)*$T27*PI()*0.002))))</f>
        <v>0</v>
      </c>
      <c r="AE27" s="77">
        <f>IMABS(IMPRODUCT(AD27,IMDIV(COMPLEX($K$45,0),COMPLEX($K$45,IF($I$45&lt;0,0,$I$45)*$T27*PI()*0.002))))</f>
        <v>0</v>
      </c>
      <c r="AF27" s="11">
        <f>IF(OR($G$45=0,$K$45=0),0,IF(AE27=0.5,-300,20*LOG10(ABS(1-2*AE27))))</f>
        <v>0</v>
      </c>
      <c r="AG27" s="11">
        <f>IF(LEFT($N$39,1)="t",IF(T27&lt;=30,-16,IF(T27&gt;=60,-10,-(16-20*LOG10(T27/30)))),IF(LEFT($N$39,1)="g",IF(T27&lt;=40,-16,-(10-20*LOG10(T27/80))),0))</f>
        <v>0</v>
      </c>
      <c r="AH27" s="3"/>
    </row>
    <row r="28" spans="1:34" ht="12.75" customHeight="1">
      <c r="A28" s="3"/>
      <c r="B28" s="3"/>
      <c r="C28" s="5" t="s">
        <v>53</v>
      </c>
      <c r="D28" s="3"/>
      <c r="E28" s="3"/>
      <c r="F28" s="3"/>
      <c r="G28" s="3"/>
      <c r="H28" s="3"/>
      <c r="I28" s="3"/>
      <c r="J28" s="3"/>
      <c r="K28" s="3"/>
      <c r="L28" s="3"/>
      <c r="M28" s="20"/>
      <c r="N28" s="3"/>
      <c r="O28" s="17"/>
      <c r="P28" s="3"/>
      <c r="Q28" s="3"/>
      <c r="R28" s="3"/>
      <c r="S28" s="6">
        <f t="shared" si="1"/>
        <v>24</v>
      </c>
      <c r="T28" s="11">
        <f>IF(LEFT($N$39,1)="t",79/99+T27,IF(LEFT($N$39,1)="g",1+T27,((($N$45-$M$45)/99))+T27))</f>
        <v>231.313131313131</v>
      </c>
      <c r="U28" s="75" t="str">
        <f>IMDIV(IMDIV(1,IMSUM(IMDIV(1,COMPLEX($F$41,IF($D$41&lt;0,0,$D$41)*$T28*PI()*0.002)),IMDIV(1,COMPLEX(0,-500000/(IF($C$41&lt;=0.00001,0.00001,$C$41)*$T28*PI()))),IMDIV(1,COMPLEX(0,IF($E$41&lt;1,10000000000,$E$41)*$T28*PI()*2)))),IMSUM(COMPLEX($B$41,0),IMDIV(1,IMSUM(IMDIV(1,COMPLEX($F$41,IF($D$41&lt;0,0,$D$41)*$T28*PI()*0.002)),IMDIV(1,COMPLEX(0,-500000/(IF($C$41&lt;=0.00001,0.00001,$C$41)*$T28*PI()))),IMDIV(1,COMPLEX(0,IF($E$41&lt;1,10000000000,$E$41)*$T28*PI()*2))))))</f>
        <v>0.602783906493817+0.202057239779055i</v>
      </c>
      <c r="V28" s="76">
        <f>IMABS(IMPRODUCT(U28,IMDIV(COMPLEX($F$41,0),COMPLEX($F$41,IF($D$41&lt;0,0,$D$41)*$T28*PI()*0.002))))</f>
        <v>0.44565495668593236</v>
      </c>
      <c r="W28" s="11">
        <f>IF(OR($B$41=0,$F$41=0),0,IF(V28=0.5,-300,20*LOG10(ABS(1-2*V28))))</f>
        <v>-19.2762013020885</v>
      </c>
      <c r="X28" s="78" t="str">
        <f>IMDIV(IMDIV(1,IMSUM(IMDIV(1,COMPLEX($K$41,IF($I$41&lt;0,0,$I$41)*$T28*PI()*0.002)),IMDIV(1,COMPLEX(0,-500000/(IF($H$41&lt;=0.00001,0.00001,$H$41)*$T28*PI()))),IMDIV(1,COMPLEX(0,IF($J$41&lt;1,10000000000,$J$41)*$T28*PI()*2)))),IMSUM(COMPLEX($G$41,0),IMDIV(1,IMSUM(IMDIV(1,COMPLEX($K$41,IF($I$41&lt;0,0,$I$41)*$T28*PI()*0.002)),IMDIV(1,COMPLEX(0,-500000/(IF($H$41&lt;=0.00001,0.00001,$H$41)*$T28*PI()))),IMDIV(1,COMPLEX(0,IF($J$41&lt;1,10000000000,$J$41)*$T28*PI()*2))))))</f>
        <v>0.657570315138819+9.22602178161177E-002i</v>
      </c>
      <c r="Y28" s="77">
        <f>IMABS(IMPRODUCT(X28,IMDIV(COMPLEX($K$41,0),COMPLEX($K$41,IF($I$41&lt;0,0,$I$41)*$T28*PI()*0.002))))</f>
        <v>0.46546712880242824</v>
      </c>
      <c r="Z28" s="11">
        <f>IF(OR($G$41=0,$K$41=0),0,IF(Y28=0.5,-300,20*LOG10(ABS(1-2*Y28))))</f>
        <v>-23.21474631097225</v>
      </c>
      <c r="AA28" s="78" t="str">
        <f>IMDIV(IMDIV(1,IMSUM(IMDIV(1,COMPLEX($F$45,IF($D$45&lt;0,0,$D$45)*$T28*PI()*0.002)),IMDIV(1,COMPLEX(0,-500000/(IF($C$45&lt;=0.00001,0.00001,$C$45)*$T28*PI()))),IMDIV(1,COMPLEX(0,IF($E$45&lt;1,10000000000,$E$45)*$T28*PI()*2)))),IMSUM(COMPLEX($B$45,0),IMDIV(1,IMSUM(IMDIV(1,COMPLEX($F$45,IF($D$45&lt;0,0,$D$45)*$T28*PI()*0.002)),IMDIV(1,COMPLEX(0,-500000/(IF($C$45&lt;=0.00001,0.00001,$C$45)*$T28*PI()))),IMDIV(1,COMPLEX(0,IF($E$45&lt;1,10000000000,$E$45)*$T28*PI()*2))))))</f>
        <v>0.400386940175494-0.48997677323767i</v>
      </c>
      <c r="AB28" s="77">
        <f>IMABS(IMPRODUCT(AA28,IMDIV(COMPLEX($F$45,0),COMPLEX($F$45,IF($D$45&lt;0,0,$D$45)*$T28*PI()*0.002))))</f>
        <v>0</v>
      </c>
      <c r="AC28" s="11">
        <f>IF(OR($B$45=0,$F$45=0),0,IF(AB28=0.5,-300,20*LOG10(ABS(1-2*AB28))))</f>
        <v>0</v>
      </c>
      <c r="AD28" s="78">
        <f>IMABS(IMPRODUCT(IMDIV(IMDIV(IMPRODUCT(COMPLEX(0,-500000/(IF($H$45&lt;=0.00001,0.00001,$H$45)*$T28*PI())),COMPLEX($K$45,IF($I$45&lt;0,0,$I$45)*$T28*PI()*0.002)),IMSUM(COMPLEX(0,-500000/(IF($H$45&lt;=0.00001,0.00001,$H$45)*$T28*PI())),COMPLEX($K$45,IF($I$45&lt;0,0,$I$45)*$T28*PI()*0.002))),IMSUM(COMPLEX($G$45,0),IMDIV(IMPRODUCT(COMPLEX(0,-500000/(IF($H$45&lt;=0.00001,0.00001,$H$45)*$T28*PI())),COMPLEX($K$45,IF($I$45&lt;0,0,$I$45)*$T28*PI()*0.002)),IMSUM(COMPLEX(0,-500000/(IF($H$45&lt;=0.00001,0.00001,$H$45)*$T28*PI())),COMPLEX($K$45,IF($I$45&lt;0,0,$I$45)*$T28*PI()*0.002))))),IMDIV(COMPLEX($K$45,0),COMPLEX($K$45,IF($I$45&lt;0,0,$I$45)*$T28*PI()*0.002))))</f>
        <v>0</v>
      </c>
      <c r="AE28" s="77">
        <f>IMABS(IMPRODUCT(AD28,IMDIV(COMPLEX($K$45,0),COMPLEX($K$45,IF($I$45&lt;0,0,$I$45)*$T28*PI()*0.002))))</f>
        <v>0</v>
      </c>
      <c r="AF28" s="11">
        <f>IF(OR($G$45=0,$K$45=0),0,IF(AE28=0.5,-300,20*LOG10(ABS(1-2*AE28))))</f>
        <v>0</v>
      </c>
      <c r="AG28" s="11">
        <f>IF(LEFT($N$39,1)="t",IF(T28&lt;=30,-16,IF(T28&gt;=60,-10,-(16-20*LOG10(T28/30)))),IF(LEFT($N$39,1)="g",IF(T28&lt;=40,-16,-(10-20*LOG10(T28/80))),0))</f>
        <v>0</v>
      </c>
      <c r="AH28" s="3"/>
    </row>
    <row r="29" spans="1:34" ht="12.75" customHeight="1">
      <c r="A29" s="3"/>
      <c r="B29" s="3"/>
      <c r="C29" s="5" t="s">
        <v>59</v>
      </c>
      <c r="D29" s="3"/>
      <c r="E29" s="3"/>
      <c r="F29" s="3"/>
      <c r="G29" s="3"/>
      <c r="H29" s="3"/>
      <c r="I29" s="3"/>
      <c r="J29" s="3"/>
      <c r="K29" s="3"/>
      <c r="L29" s="3"/>
      <c r="M29" s="20"/>
      <c r="N29" s="3"/>
      <c r="O29" s="3"/>
      <c r="P29" s="3"/>
      <c r="Q29" s="3"/>
      <c r="R29" s="3"/>
      <c r="S29" s="6">
        <f t="shared" si="1"/>
        <v>25</v>
      </c>
      <c r="T29" s="11">
        <f>IF(LEFT($N$39,1)="t",79/99+T28,IF(LEFT($N$39,1)="g",1+T28,((($N$45-$M$45)/99))+T28))</f>
        <v>234.84848484848453</v>
      </c>
      <c r="U29" s="75" t="str">
        <f>IMDIV(IMDIV(1,IMSUM(IMDIV(1,COMPLEX($F$41,IF($D$41&lt;0,0,$D$41)*$T29*PI()*0.002)),IMDIV(1,COMPLEX(0,-500000/(IF($C$41&lt;=0.00001,0.00001,$C$41)*$T29*PI()))),IMDIV(1,COMPLEX(0,IF($E$41&lt;1,10000000000,$E$41)*$T29*PI()*2)))),IMSUM(COMPLEX($B$41,0),IMDIV(1,IMSUM(IMDIV(1,COMPLEX($F$41,IF($D$41&lt;0,0,$D$41)*$T29*PI()*0.002)),IMDIV(1,COMPLEX(0,-500000/(IF($C$41&lt;=0.00001,0.00001,$C$41)*$T29*PI()))),IMDIV(1,COMPLEX(0,IF($E$41&lt;1,10000000000,$E$41)*$T29*PI()*2))))))</f>
        <v>0.605283159472376+0.2038546915363i</v>
      </c>
      <c r="V29" s="76">
        <f>IMABS(IMPRODUCT(U29,IMDIV(COMPLEX($F$41,0),COMPLEX($F$41,IF($D$41&lt;0,0,$D$41)*$T29*PI()*0.002))))</f>
        <v>0.4442507412150864</v>
      </c>
      <c r="W29" s="11">
        <f>IF(OR($B$41=0,$F$41=0),0,IF(V29=0.5,-300,20*LOG10(ABS(1-2*V29))))</f>
        <v>-19.054618134921565</v>
      </c>
      <c r="X29" s="78" t="str">
        <f>IMDIV(IMDIV(1,IMSUM(IMDIV(1,COMPLEX($K$41,IF($I$41&lt;0,0,$I$41)*$T29*PI()*0.002)),IMDIV(1,COMPLEX(0,-500000/(IF($H$41&lt;=0.00001,0.00001,$H$41)*$T29*PI()))),IMDIV(1,COMPLEX(0,IF($J$41&lt;1,10000000000,$J$41)*$T29*PI()*2)))),IMSUM(COMPLEX($G$41,0),IMDIV(1,IMSUM(IMDIV(1,COMPLEX($K$41,IF($I$41&lt;0,0,$I$41)*$T29*PI()*0.002)),IMDIV(1,COMPLEX(0,-500000/(IF($H$41&lt;=0.00001,0.00001,$H$41)*$T29*PI()))),IMDIV(1,COMPLEX(0,IF($J$41&lt;1,10000000000,$J$41)*$T29*PI()*2))))))</f>
        <v>0.66136298427377+9.12023565684313E-002i</v>
      </c>
      <c r="Y29" s="77">
        <f>IMABS(IMPRODUCT(X29,IMDIV(COMPLEX($K$41,0),COMPLEX($K$41,IF($I$41&lt;0,0,$I$41)*$T29*PI()*0.002))))</f>
        <v>0.46437497506070186</v>
      </c>
      <c r="Z29" s="11">
        <f>IF(OR($G$41=0,$K$41=0),0,IF(Y29=0.5,-300,20*LOG10(ABS(1-2*Y29))))</f>
        <v>-22.944296545830014</v>
      </c>
      <c r="AA29" s="78" t="str">
        <f>IMDIV(IMDIV(1,IMSUM(IMDIV(1,COMPLEX($F$45,IF($D$45&lt;0,0,$D$45)*$T29*PI()*0.002)),IMDIV(1,COMPLEX(0,-500000/(IF($C$45&lt;=0.00001,0.00001,$C$45)*$T29*PI()))),IMDIV(1,COMPLEX(0,IF($E$45&lt;1,10000000000,$E$45)*$T29*PI()*2)))),IMSUM(COMPLEX($B$45,0),IMDIV(1,IMSUM(IMDIV(1,COMPLEX($F$45,IF($D$45&lt;0,0,$D$45)*$T29*PI()*0.002)),IMDIV(1,COMPLEX(0,-500000/(IF($C$45&lt;=0.00001,0.00001,$C$45)*$T29*PI()))),IMDIV(1,COMPLEX(0,IF($E$45&lt;1,10000000000,$E$45)*$T29*PI()*2))))))</f>
        <v>0.390461698226881-0.487853831023864i</v>
      </c>
      <c r="AB29" s="77">
        <f>IMABS(IMPRODUCT(AA29,IMDIV(COMPLEX($F$45,0),COMPLEX($F$45,IF($D$45&lt;0,0,$D$45)*$T29*PI()*0.002))))</f>
        <v>0</v>
      </c>
      <c r="AC29" s="11">
        <f>IF(OR($B$45=0,$F$45=0),0,IF(AB29=0.5,-300,20*LOG10(ABS(1-2*AB29))))</f>
        <v>0</v>
      </c>
      <c r="AD29" s="78">
        <f>IMABS(IMPRODUCT(IMDIV(IMDIV(IMPRODUCT(COMPLEX(0,-500000/(IF($H$45&lt;=0.00001,0.00001,$H$45)*$T29*PI())),COMPLEX($K$45,IF($I$45&lt;0,0,$I$45)*$T29*PI()*0.002)),IMSUM(COMPLEX(0,-500000/(IF($H$45&lt;=0.00001,0.00001,$H$45)*$T29*PI())),COMPLEX($K$45,IF($I$45&lt;0,0,$I$45)*$T29*PI()*0.002))),IMSUM(COMPLEX($G$45,0),IMDIV(IMPRODUCT(COMPLEX(0,-500000/(IF($H$45&lt;=0.00001,0.00001,$H$45)*$T29*PI())),COMPLEX($K$45,IF($I$45&lt;0,0,$I$45)*$T29*PI()*0.002)),IMSUM(COMPLEX(0,-500000/(IF($H$45&lt;=0.00001,0.00001,$H$45)*$T29*PI())),COMPLEX($K$45,IF($I$45&lt;0,0,$I$45)*$T29*PI()*0.002))))),IMDIV(COMPLEX($K$45,0),COMPLEX($K$45,IF($I$45&lt;0,0,$I$45)*$T29*PI()*0.002))))</f>
        <v>0</v>
      </c>
      <c r="AE29" s="77">
        <f>IMABS(IMPRODUCT(AD29,IMDIV(COMPLEX($K$45,0),COMPLEX($K$45,IF($I$45&lt;0,0,$I$45)*$T29*PI()*0.002))))</f>
        <v>0</v>
      </c>
      <c r="AF29" s="11">
        <f>IF(OR($G$45=0,$K$45=0),0,IF(AE29=0.5,-300,20*LOG10(ABS(1-2*AE29))))</f>
        <v>0</v>
      </c>
      <c r="AG29" s="11">
        <f>IF(LEFT($N$39,1)="t",IF(T29&lt;=30,-16,IF(T29&gt;=60,-10,-(16-20*LOG10(T29/30)))),IF(LEFT($N$39,1)="g",IF(T29&lt;=40,-16,-(10-20*LOG10(T29/80))),0))</f>
        <v>0</v>
      </c>
      <c r="AH29" s="3"/>
    </row>
    <row r="30" spans="1:34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20"/>
      <c r="N30" s="3"/>
      <c r="O30" s="3"/>
      <c r="P30" s="3"/>
      <c r="Q30" s="3"/>
      <c r="R30" s="3"/>
      <c r="S30" s="6">
        <f aca="true" t="shared" si="2" ref="S30:S72">S29+1</f>
        <v>26</v>
      </c>
      <c r="T30" s="11">
        <f>IF(LEFT($N$39,1)="t",79/99+T29,IF(LEFT($N$39,1)="g",1+T29,((($N$45-$M$45)/99))+T29))</f>
        <v>238.38383838383805</v>
      </c>
      <c r="U30" s="75" t="str">
        <f>IMDIV(IMDIV(1,IMSUM(IMDIV(1,COMPLEX($F$41,IF($D$41&lt;0,0,$D$41)*$T30*PI()*0.002)),IMDIV(1,COMPLEX(0,-500000/(IF($C$41&lt;=0.00001,0.00001,$C$41)*$T30*PI()))),IMDIV(1,COMPLEX(0,IF($E$41&lt;1,10000000000,$E$41)*$T30*PI()*2)))),IMSUM(COMPLEX($B$41,0),IMDIV(1,IMSUM(IMDIV(1,COMPLEX($F$41,IF($D$41&lt;0,0,$D$41)*$T30*PI()*0.002)),IMDIV(1,COMPLEX(0,-500000/(IF($C$41&lt;=0.00001,0.00001,$C$41)*$T30*PI()))),IMDIV(1,COMPLEX(0,IF($E$41&lt;1,10000000000,$E$41)*$T30*PI()*2))))))</f>
        <v>0.607788355965341+0.205610165937734i</v>
      </c>
      <c r="V30" s="76">
        <f>IMABS(IMPRODUCT(U30,IMDIV(COMPLEX($F$41,0),COMPLEX($F$41,IF($D$41&lt;0,0,$D$41)*$T30*PI()*0.002))))</f>
        <v>0.44283871779841655</v>
      </c>
      <c r="W30" s="11">
        <f>IF(OR($B$41=0,$F$41=0),0,IF(V30=0.5,-300,20*LOG10(ABS(1-2*V30))))</f>
        <v>-18.8373608464037</v>
      </c>
      <c r="X30" s="78" t="str">
        <f>IMDIV(IMDIV(1,IMSUM(IMDIV(1,COMPLEX($K$41,IF($I$41&lt;0,0,$I$41)*$T30*PI()*0.002)),IMDIV(1,COMPLEX(0,-500000/(IF($H$41&lt;=0.00001,0.00001,$H$41)*$T30*PI()))),IMDIV(1,COMPLEX(0,IF($J$41&lt;1,10000000000,$J$41)*$T30*PI()*2)))),IMSUM(COMPLEX($G$41,0),IMDIV(1,IMSUM(IMDIV(1,COMPLEX($K$41,IF($I$41&lt;0,0,$I$41)*$T30*PI()*0.002)),IMDIV(1,COMPLEX(0,-500000/(IF($H$41&lt;=0.00001,0.00001,$H$41)*$T30*PI()))),IMDIV(1,COMPLEX(0,IF($J$41&lt;1,10000000000,$J$41)*$T30*PI()*2))))))</f>
        <v>0.66515275503451+9.0052820847911E-002i</v>
      </c>
      <c r="Y30" s="77">
        <f>IMABS(IMPRODUCT(X30,IMDIV(COMPLEX($K$41,0),COMPLEX($K$41,IF($I$41&lt;0,0,$I$41)*$T30*PI()*0.002))))</f>
        <v>0.4632656440551626</v>
      </c>
      <c r="Z30" s="11">
        <f>IF(OR($G$41=0,$K$41=0),0,IF(Y30=0.5,-300,20*LOG10(ABS(1-2*Y30))))</f>
        <v>-22.677951489517902</v>
      </c>
      <c r="AA30" s="78" t="str">
        <f>IMDIV(IMDIV(1,IMSUM(IMDIV(1,COMPLEX($F$45,IF($D$45&lt;0,0,$D$45)*$T30*PI()*0.002)),IMDIV(1,COMPLEX(0,-500000/(IF($C$45&lt;=0.00001,0.00001,$C$45)*$T30*PI()))),IMDIV(1,COMPLEX(0,IF($E$45&lt;1,10000000000,$E$45)*$T30*PI()*2)))),IMSUM(COMPLEX($B$45,0),IMDIV(1,IMSUM(IMDIV(1,COMPLEX($F$45,IF($D$45&lt;0,0,$D$45)*$T30*PI()*0.002)),IMDIV(1,COMPLEX(0,-500000/(IF($C$45&lt;=0.00001,0.00001,$C$45)*$T30*PI()))),IMDIV(1,COMPLEX(0,IF($E$45&lt;1,10000000000,$E$45)*$T30*PI()*2))))))</f>
        <v>0.380863324158943-0.485599065556703i</v>
      </c>
      <c r="AB30" s="77">
        <f>IMABS(IMPRODUCT(AA30,IMDIV(COMPLEX($F$45,0),COMPLEX($F$45,IF($D$45&lt;0,0,$D$45)*$T30*PI()*0.002))))</f>
        <v>0</v>
      </c>
      <c r="AC30" s="11">
        <f>IF(OR($B$45=0,$F$45=0),0,IF(AB30=0.5,-300,20*LOG10(ABS(1-2*AB30))))</f>
        <v>0</v>
      </c>
      <c r="AD30" s="78">
        <f>IMABS(IMPRODUCT(IMDIV(IMDIV(IMPRODUCT(COMPLEX(0,-500000/(IF($H$45&lt;=0.00001,0.00001,$H$45)*$T30*PI())),COMPLEX($K$45,IF($I$45&lt;0,0,$I$45)*$T30*PI()*0.002)),IMSUM(COMPLEX(0,-500000/(IF($H$45&lt;=0.00001,0.00001,$H$45)*$T30*PI())),COMPLEX($K$45,IF($I$45&lt;0,0,$I$45)*$T30*PI()*0.002))),IMSUM(COMPLEX($G$45,0),IMDIV(IMPRODUCT(COMPLEX(0,-500000/(IF($H$45&lt;=0.00001,0.00001,$H$45)*$T30*PI())),COMPLEX($K$45,IF($I$45&lt;0,0,$I$45)*$T30*PI()*0.002)),IMSUM(COMPLEX(0,-500000/(IF($H$45&lt;=0.00001,0.00001,$H$45)*$T30*PI())),COMPLEX($K$45,IF($I$45&lt;0,0,$I$45)*$T30*PI()*0.002))))),IMDIV(COMPLEX($K$45,0),COMPLEX($K$45,IF($I$45&lt;0,0,$I$45)*$T30*PI()*0.002))))</f>
        <v>0</v>
      </c>
      <c r="AE30" s="77">
        <f>IMABS(IMPRODUCT(AD30,IMDIV(COMPLEX($K$45,0),COMPLEX($K$45,IF($I$45&lt;0,0,$I$45)*$T30*PI()*0.002))))</f>
        <v>0</v>
      </c>
      <c r="AF30" s="11">
        <f>IF(OR($G$45=0,$K$45=0),0,IF(AE30=0.5,-300,20*LOG10(ABS(1-2*AE30))))</f>
        <v>0</v>
      </c>
      <c r="AG30" s="11">
        <f>IF(LEFT($N$39,1)="t",IF(T30&lt;=30,-16,IF(T30&gt;=60,-10,-(16-20*LOG10(T30/30)))),IF(LEFT($N$39,1)="g",IF(T30&lt;=40,-16,-(10-20*LOG10(T30/80))),0))</f>
        <v>0</v>
      </c>
      <c r="AH30" s="3"/>
    </row>
    <row r="31" spans="1:34" ht="12.75">
      <c r="A31" s="3"/>
      <c r="B31" s="3"/>
      <c r="C31" s="62" t="s">
        <v>40</v>
      </c>
      <c r="D31" s="17"/>
      <c r="E31" s="17"/>
      <c r="F31" s="3"/>
      <c r="G31" s="6" t="s">
        <v>0</v>
      </c>
      <c r="H31" s="6" t="s">
        <v>1</v>
      </c>
      <c r="I31" s="6" t="s">
        <v>3</v>
      </c>
      <c r="J31" s="3"/>
      <c r="K31" s="3"/>
      <c r="L31" s="3"/>
      <c r="M31" s="3"/>
      <c r="N31" s="3"/>
      <c r="O31" s="3"/>
      <c r="P31" s="3"/>
      <c r="Q31" s="3"/>
      <c r="R31" s="3"/>
      <c r="S31" s="6">
        <f t="shared" si="2"/>
        <v>27</v>
      </c>
      <c r="T31" s="11">
        <f>IF(LEFT($N$39,1)="t",79/99+T30,IF(LEFT($N$39,1)="g",1+T30,((($N$45-$M$45)/99))+T30))</f>
        <v>241.91919191919158</v>
      </c>
      <c r="U31" s="75" t="str">
        <f>IMDIV(IMDIV(1,IMSUM(IMDIV(1,COMPLEX($F$41,IF($D$41&lt;0,0,$D$41)*$T31*PI()*0.002)),IMDIV(1,COMPLEX(0,-500000/(IF($C$41&lt;=0.00001,0.00001,$C$41)*$T31*PI()))),IMDIV(1,COMPLEX(0,IF($E$41&lt;1,10000000000,$E$41)*$T31*PI()*2)))),IMSUM(COMPLEX($B$41,0),IMDIV(1,IMSUM(IMDIV(1,COMPLEX($F$41,IF($D$41&lt;0,0,$D$41)*$T31*PI()*0.002)),IMDIV(1,COMPLEX(0,-500000/(IF($C$41&lt;=0.00001,0.00001,$C$41)*$T31*PI()))),IMDIV(1,COMPLEX(0,IF($E$41&lt;1,10000000000,$E$41)*$T31*PI()*2))))))</f>
        <v>0.610298675395848+0.207323960910256i</v>
      </c>
      <c r="V31" s="76">
        <f>IMABS(IMPRODUCT(U31,IMDIV(COMPLEX($F$41,0),COMPLEX($F$41,IF($D$41&lt;0,0,$D$41)*$T31*PI()*0.002))))</f>
        <v>0.441419276242445</v>
      </c>
      <c r="W31" s="11">
        <f>IF(OR($B$41=0,$F$41=0),0,IF(V31=0.5,-300,20*LOG10(ABS(1-2*V31))))</f>
        <v>-18.624305426059834</v>
      </c>
      <c r="X31" s="78" t="str">
        <f>IMDIV(IMDIV(1,IMSUM(IMDIV(1,COMPLEX($K$41,IF($I$41&lt;0,0,$I$41)*$T31*PI()*0.002)),IMDIV(1,COMPLEX(0,-500000/(IF($H$41&lt;=0.00001,0.00001,$H$41)*$T31*PI()))),IMDIV(1,COMPLEX(0,IF($J$41&lt;1,10000000000,$J$41)*$T31*PI()*2)))),IMSUM(COMPLEX($G$41,0),IMDIV(1,IMSUM(IMDIV(1,COMPLEX($K$41,IF($I$41&lt;0,0,$I$41)*$T31*PI()*0.002)),IMDIV(1,COMPLEX(0,-500000/(IF($H$41&lt;=0.00001,0.00001,$H$41)*$T31*PI()))),IMDIV(1,COMPLEX(0,IF($J$41&lt;1,10000000000,$J$41)*$T31*PI()*2))))))</f>
        <v>0.668937360912126+8.88117626917958E-002i</v>
      </c>
      <c r="Y31" s="77">
        <f>IMABS(IMPRODUCT(X31,IMDIV(COMPLEX($K$41,0),COMPLEX($K$41,IF($I$41&lt;0,0,$I$41)*$T31*PI()*0.002))))</f>
        <v>0.46213919861403496</v>
      </c>
      <c r="Z31" s="11">
        <f>IF(OR($G$41=0,$K$41=0),0,IF(Y31=0.5,-300,20*LOG10(ABS(1-2*Y31))))</f>
        <v>-22.415604041117234</v>
      </c>
      <c r="AA31" s="78" t="str">
        <f>IMDIV(IMDIV(1,IMSUM(IMDIV(1,COMPLEX($F$45,IF($D$45&lt;0,0,$D$45)*$T31*PI()*0.002)),IMDIV(1,COMPLEX(0,-500000/(IF($C$45&lt;=0.00001,0.00001,$C$45)*$T31*PI()))),IMDIV(1,COMPLEX(0,IF($E$45&lt;1,10000000000,$E$45)*$T31*PI()*2)))),IMSUM(COMPLEX($B$45,0),IMDIV(1,IMSUM(IMDIV(1,COMPLEX($F$45,IF($D$45&lt;0,0,$D$45)*$T31*PI()*0.002)),IMDIV(1,COMPLEX(0,-500000/(IF($C$45&lt;=0.00001,0.00001,$C$45)*$T31*PI()))),IMDIV(1,COMPLEX(0,IF($E$45&lt;1,10000000000,$E$45)*$T31*PI()*2))))))</f>
        <v>0.371580161216859-0.483227011876315i</v>
      </c>
      <c r="AB31" s="77">
        <f>IMABS(IMPRODUCT(AA31,IMDIV(COMPLEX($F$45,0),COMPLEX($F$45,IF($D$45&lt;0,0,$D$45)*$T31*PI()*0.002))))</f>
        <v>0</v>
      </c>
      <c r="AC31" s="11">
        <f>IF(OR($B$45=0,$F$45=0),0,IF(AB31=0.5,-300,20*LOG10(ABS(1-2*AB31))))</f>
        <v>0</v>
      </c>
      <c r="AD31" s="78">
        <f>IMABS(IMPRODUCT(IMDIV(IMDIV(IMPRODUCT(COMPLEX(0,-500000/(IF($H$45&lt;=0.00001,0.00001,$H$45)*$T31*PI())),COMPLEX($K$45,IF($I$45&lt;0,0,$I$45)*$T31*PI()*0.002)),IMSUM(COMPLEX(0,-500000/(IF($H$45&lt;=0.00001,0.00001,$H$45)*$T31*PI())),COMPLEX($K$45,IF($I$45&lt;0,0,$I$45)*$T31*PI()*0.002))),IMSUM(COMPLEX($G$45,0),IMDIV(IMPRODUCT(COMPLEX(0,-500000/(IF($H$45&lt;=0.00001,0.00001,$H$45)*$T31*PI())),COMPLEX($K$45,IF($I$45&lt;0,0,$I$45)*$T31*PI()*0.002)),IMSUM(COMPLEX(0,-500000/(IF($H$45&lt;=0.00001,0.00001,$H$45)*$T31*PI())),COMPLEX($K$45,IF($I$45&lt;0,0,$I$45)*$T31*PI()*0.002))))),IMDIV(COMPLEX($K$45,0),COMPLEX($K$45,IF($I$45&lt;0,0,$I$45)*$T31*PI()*0.002))))</f>
        <v>0</v>
      </c>
      <c r="AE31" s="77">
        <f>IMABS(IMPRODUCT(AD31,IMDIV(COMPLEX($K$45,0),COMPLEX($K$45,IF($I$45&lt;0,0,$I$45)*$T31*PI()*0.002))))</f>
        <v>0</v>
      </c>
      <c r="AF31" s="11">
        <f>IF(OR($G$45=0,$K$45=0),0,IF(AE31=0.5,-300,20*LOG10(ABS(1-2*AE31))))</f>
        <v>0</v>
      </c>
      <c r="AG31" s="11">
        <f>IF(LEFT($N$39,1)="t",IF(T31&lt;=30,-16,IF(T31&gt;=60,-10,-(16-20*LOG10(T31/30)))),IF(LEFT($N$39,1)="g",IF(T31&lt;=40,-16,-(10-20*LOG10(T31/80))),0))</f>
        <v>0</v>
      </c>
      <c r="AH31" s="3"/>
    </row>
    <row r="32" spans="1:34" ht="12.75">
      <c r="A32" s="3"/>
      <c r="B32" s="43" t="s">
        <v>10</v>
      </c>
      <c r="C32" s="6" t="s">
        <v>5</v>
      </c>
      <c r="D32" s="6" t="s">
        <v>61</v>
      </c>
      <c r="E32" s="6" t="s">
        <v>62</v>
      </c>
      <c r="F32" s="3" t="s">
        <v>48</v>
      </c>
      <c r="G32" s="6" t="s">
        <v>5</v>
      </c>
      <c r="H32" s="6" t="s">
        <v>2</v>
      </c>
      <c r="I32" s="6" t="s">
        <v>4</v>
      </c>
      <c r="J32" s="3"/>
      <c r="K32" s="3"/>
      <c r="L32" s="3"/>
      <c r="M32" s="20"/>
      <c r="N32" s="3"/>
      <c r="O32" s="3"/>
      <c r="P32" s="3"/>
      <c r="Q32" s="3"/>
      <c r="R32" s="3"/>
      <c r="S32" s="6">
        <f t="shared" si="2"/>
        <v>28</v>
      </c>
      <c r="T32" s="11">
        <f>IF(LEFT($N$39,1)="t",79/99+T31,IF(LEFT($N$39,1)="g",1+T31,((($N$45-$M$45)/99))+T31))</f>
        <v>245.4545454545451</v>
      </c>
      <c r="U32" s="75" t="str">
        <f>IMDIV(IMDIV(1,IMSUM(IMDIV(1,COMPLEX($F$41,IF($D$41&lt;0,0,$D$41)*$T32*PI()*0.002)),IMDIV(1,COMPLEX(0,-500000/(IF($C$41&lt;=0.00001,0.00001,$C$41)*$T32*PI()))),IMDIV(1,COMPLEX(0,IF($E$41&lt;1,10000000000,$E$41)*$T32*PI()*2)))),IMSUM(COMPLEX($B$41,0),IMDIV(1,IMSUM(IMDIV(1,COMPLEX($F$41,IF($D$41&lt;0,0,$D$41)*$T32*PI()*0.002)),IMDIV(1,COMPLEX(0,-500000/(IF($C$41&lt;=0.00001,0.00001,$C$41)*$T32*PI()))),IMDIV(1,COMPLEX(0,IF($E$41&lt;1,10000000000,$E$41)*$T32*PI()*2))))))</f>
        <v>0.612813315028354+0.208996390269085i</v>
      </c>
      <c r="V32" s="76">
        <f>IMABS(IMPRODUCT(U32,IMDIV(COMPLEX($F$41,0),COMPLEX($F$41,IF($D$41&lt;0,0,$D$41)*$T32*PI()*0.002))))</f>
        <v>0.4399928008579297</v>
      </c>
      <c r="W32" s="11">
        <f>IF(OR($B$41=0,$F$41=0),0,IF(V32=0.5,-300,20*LOG10(ABS(1-2*V32))))</f>
        <v>-18.41533295900748</v>
      </c>
      <c r="X32" s="78" t="str">
        <f>IMDIV(IMDIV(1,IMSUM(IMDIV(1,COMPLEX($K$41,IF($I$41&lt;0,0,$I$41)*$T32*PI()*0.002)),IMDIV(1,COMPLEX(0,-500000/(IF($H$41&lt;=0.00001,0.00001,$H$41)*$T32*PI()))),IMDIV(1,COMPLEX(0,IF($J$41&lt;1,10000000000,$J$41)*$T32*PI()*2)))),IMSUM(COMPLEX($G$41,0),IMDIV(1,IMSUM(IMDIV(1,COMPLEX($K$41,IF($I$41&lt;0,0,$I$41)*$T32*PI()*0.002)),IMDIV(1,COMPLEX(0,-500000/(IF($H$41&lt;=0.00001,0.00001,$H$41)*$T32*PI()))),IMDIV(1,COMPLEX(0,IF($J$41&lt;1,10000000000,$J$41)*$T32*PI()*2))))))</f>
        <v>0.672714541022597+8.74793960668372E-002i</v>
      </c>
      <c r="Y32" s="77">
        <f>IMABS(IMPRODUCT(X32,IMDIV(COMPLEX($K$41,0),COMPLEX($K$41,IF($I$41&lt;0,0,$I$41)*$T32*PI()*0.002))))</f>
        <v>0.46099570777083676</v>
      </c>
      <c r="Z32" s="11">
        <f>IF(OR($G$41=0,$K$41=0),0,IF(Y32=0.5,-300,20*LOG10(ABS(1-2*Y32))))</f>
        <v>-22.157152054462248</v>
      </c>
      <c r="AA32" s="78" t="str">
        <f>IMDIV(IMDIV(1,IMSUM(IMDIV(1,COMPLEX($F$45,IF($D$45&lt;0,0,$D$45)*$T32*PI()*0.002)),IMDIV(1,COMPLEX(0,-500000/(IF($C$45&lt;=0.00001,0.00001,$C$45)*$T32*PI()))),IMDIV(1,COMPLEX(0,IF($E$45&lt;1,10000000000,$E$45)*$T32*PI()*2)))),IMSUM(COMPLEX($B$45,0),IMDIV(1,IMSUM(IMDIV(1,COMPLEX($F$45,IF($D$45&lt;0,0,$D$45)*$T32*PI()*0.002)),IMDIV(1,COMPLEX(0,-500000/(IF($C$45&lt;=0.00001,0.00001,$C$45)*$T32*PI()))),IMDIV(1,COMPLEX(0,IF($E$45&lt;1,10000000000,$E$45)*$T32*PI()*2))))))</f>
        <v>0.362600837796326-0.480750944071593i</v>
      </c>
      <c r="AB32" s="77">
        <f>IMABS(IMPRODUCT(AA32,IMDIV(COMPLEX($F$45,0),COMPLEX($F$45,IF($D$45&lt;0,0,$D$45)*$T32*PI()*0.002))))</f>
        <v>0</v>
      </c>
      <c r="AC32" s="11">
        <f>IF(OR($B$45=0,$F$45=0),0,IF(AB32=0.5,-300,20*LOG10(ABS(1-2*AB32))))</f>
        <v>0</v>
      </c>
      <c r="AD32" s="78">
        <f>IMABS(IMPRODUCT(IMDIV(IMDIV(IMPRODUCT(COMPLEX(0,-500000/(IF($H$45&lt;=0.00001,0.00001,$H$45)*$T32*PI())),COMPLEX($K$45,IF($I$45&lt;0,0,$I$45)*$T32*PI()*0.002)),IMSUM(COMPLEX(0,-500000/(IF($H$45&lt;=0.00001,0.00001,$H$45)*$T32*PI())),COMPLEX($K$45,IF($I$45&lt;0,0,$I$45)*$T32*PI()*0.002))),IMSUM(COMPLEX($G$45,0),IMDIV(IMPRODUCT(COMPLEX(0,-500000/(IF($H$45&lt;=0.00001,0.00001,$H$45)*$T32*PI())),COMPLEX($K$45,IF($I$45&lt;0,0,$I$45)*$T32*PI()*0.002)),IMSUM(COMPLEX(0,-500000/(IF($H$45&lt;=0.00001,0.00001,$H$45)*$T32*PI())),COMPLEX($K$45,IF($I$45&lt;0,0,$I$45)*$T32*PI()*0.002))))),IMDIV(COMPLEX($K$45,0),COMPLEX($K$45,IF($I$45&lt;0,0,$I$45)*$T32*PI()*0.002))))</f>
        <v>0</v>
      </c>
      <c r="AE32" s="77">
        <f>IMABS(IMPRODUCT(AD32,IMDIV(COMPLEX($K$45,0),COMPLEX($K$45,IF($I$45&lt;0,0,$I$45)*$T32*PI()*0.002))))</f>
        <v>0</v>
      </c>
      <c r="AF32" s="11">
        <f>IF(OR($G$45=0,$K$45=0),0,IF(AE32=0.5,-300,20*LOG10(ABS(1-2*AE32))))</f>
        <v>0</v>
      </c>
      <c r="AG32" s="11">
        <f>IF(LEFT($N$39,1)="t",IF(T32&lt;=30,-16,IF(T32&gt;=60,-10,-(16-20*LOG10(T32/30)))),IF(LEFT($N$39,1)="g",IF(T32&lt;=40,-16,-(10-20*LOG10(T32/80))),0))</f>
        <v>0</v>
      </c>
      <c r="AH32" s="3"/>
    </row>
    <row r="33" spans="1:34" ht="12.75">
      <c r="A33" s="3"/>
      <c r="B33" s="3"/>
      <c r="C33" s="1">
        <v>100</v>
      </c>
      <c r="D33" s="1">
        <v>0</v>
      </c>
      <c r="E33" s="1">
        <v>0</v>
      </c>
      <c r="F33" s="2">
        <v>0</v>
      </c>
      <c r="G33" s="1">
        <v>100</v>
      </c>
      <c r="H33" s="1">
        <v>1</v>
      </c>
      <c r="I33" s="11">
        <f>IF(N9=0.5,-300,20*LOG10(ABS(1-2*N9)))</f>
        <v>-300</v>
      </c>
      <c r="J33" s="3"/>
      <c r="K33" s="3"/>
      <c r="L33" s="3"/>
      <c r="M33" s="20"/>
      <c r="N33" s="3"/>
      <c r="O33" s="3"/>
      <c r="P33" s="3"/>
      <c r="Q33" s="3"/>
      <c r="R33" s="3"/>
      <c r="S33" s="6">
        <f t="shared" si="2"/>
        <v>29</v>
      </c>
      <c r="T33" s="11">
        <f>IF(LEFT($N$39,1)="t",79/99+T32,IF(LEFT($N$39,1)="g",1+T32,((($N$45-$M$45)/99))+T32))</f>
        <v>248.98989898989862</v>
      </c>
      <c r="U33" s="75" t="str">
        <f>IMDIV(IMDIV(1,IMSUM(IMDIV(1,COMPLEX($F$41,IF($D$41&lt;0,0,$D$41)*$T33*PI()*0.002)),IMDIV(1,COMPLEX(0,-500000/(IF($C$41&lt;=0.00001,0.00001,$C$41)*$T33*PI()))),IMDIV(1,COMPLEX(0,IF($E$41&lt;1,10000000000,$E$41)*$T33*PI()*2)))),IMSUM(COMPLEX($B$41,0),IMDIV(1,IMSUM(IMDIV(1,COMPLEX($F$41,IF($D$41&lt;0,0,$D$41)*$T33*PI()*0.002)),IMDIV(1,COMPLEX(0,-500000/(IF($C$41&lt;=0.00001,0.00001,$C$41)*$T33*PI()))),IMDIV(1,COMPLEX(0,IF($E$41&lt;1,10000000000,$E$41)*$T33*PI()*2))))))</f>
        <v>0.61533149015165+0.210627782924017i</v>
      </c>
      <c r="V33" s="76">
        <f>IMABS(IMPRODUCT(U33,IMDIV(COMPLEX($F$41,0),COMPLEX($F$41,IF($D$41&lt;0,0,$D$41)*$T33*PI()*0.002))))</f>
        <v>0.438559670329948</v>
      </c>
      <c r="W33" s="11">
        <f>IF(OR($B$41=0,$F$41=0),0,IF(V33=0.5,-300,20*LOG10(ABS(1-2*V33))))</f>
        <v>-18.210329340294134</v>
      </c>
      <c r="X33" s="78" t="str">
        <f>IMDIV(IMDIV(1,IMSUM(IMDIV(1,COMPLEX($K$41,IF($I$41&lt;0,0,$I$41)*$T33*PI()*0.002)),IMDIV(1,COMPLEX(0,-500000/(IF($H$41&lt;=0.00001,0.00001,$H$41)*$T33*PI()))),IMDIV(1,COMPLEX(0,IF($J$41&lt;1,10000000000,$J$41)*$T33*PI()*2)))),IMSUM(COMPLEX($G$41,0),IMDIV(1,IMSUM(IMDIV(1,COMPLEX($K$41,IF($I$41&lt;0,0,$I$41)*$T33*PI()*0.002)),IMDIV(1,COMPLEX(0,-500000/(IF($H$41&lt;=0.00001,0.00001,$H$41)*$T33*PI()))),IMDIV(1,COMPLEX(0,IF($J$41&lt;1,10000000000,$J$41)*$T33*PI()*2))))))</f>
        <v>0.676482042059858+8.60559968026344E-002i</v>
      </c>
      <c r="Y33" s="77">
        <f>IMABS(IMPRODUCT(X33,IMDIV(COMPLEX($K$41,0),COMPLEX($K$41,IF($I$41&lt;0,0,$I$41)*$T33*PI()*0.002))))</f>
        <v>0.4598352468490079</v>
      </c>
      <c r="Z33" s="11">
        <f>IF(OR($G$41=0,$K$41=0),0,IF(Y33=0.5,-300,20*LOG10(ABS(1-2*Y33))))</f>
        <v>-21.902498043274633</v>
      </c>
      <c r="AA33" s="78" t="str">
        <f>IMDIV(IMDIV(1,IMSUM(IMDIV(1,COMPLEX($F$45,IF($D$45&lt;0,0,$D$45)*$T33*PI()*0.002)),IMDIV(1,COMPLEX(0,-500000/(IF($C$45&lt;=0.00001,0.00001,$C$45)*$T33*PI()))),IMDIV(1,COMPLEX(0,IF($E$45&lt;1,10000000000,$E$45)*$T33*PI()*2)))),IMSUM(COMPLEX($B$45,0),IMDIV(1,IMSUM(IMDIV(1,COMPLEX($F$45,IF($D$45&lt;0,0,$D$45)*$T33*PI()*0.002)),IMDIV(1,COMPLEX(0,-500000/(IF($C$45&lt;=0.00001,0.00001,$C$45)*$T33*PI()))),IMDIV(1,COMPLEX(0,IF($E$45&lt;1,10000000000,$E$45)*$T33*PI()*2))))))</f>
        <v>0.353914288537302-0.478182982660861i</v>
      </c>
      <c r="AB33" s="77">
        <f>IMABS(IMPRODUCT(AA33,IMDIV(COMPLEX($F$45,0),COMPLEX($F$45,IF($D$45&lt;0,0,$D$45)*$T33*PI()*0.002))))</f>
        <v>0</v>
      </c>
      <c r="AC33" s="11">
        <f>IF(OR($B$45=0,$F$45=0),0,IF(AB33=0.5,-300,20*LOG10(ABS(1-2*AB33))))</f>
        <v>0</v>
      </c>
      <c r="AD33" s="78">
        <f>IMABS(IMPRODUCT(IMDIV(IMDIV(IMPRODUCT(COMPLEX(0,-500000/(IF($H$45&lt;=0.00001,0.00001,$H$45)*$T33*PI())),COMPLEX($K$45,IF($I$45&lt;0,0,$I$45)*$T33*PI()*0.002)),IMSUM(COMPLEX(0,-500000/(IF($H$45&lt;=0.00001,0.00001,$H$45)*$T33*PI())),COMPLEX($K$45,IF($I$45&lt;0,0,$I$45)*$T33*PI()*0.002))),IMSUM(COMPLEX($G$45,0),IMDIV(IMPRODUCT(COMPLEX(0,-500000/(IF($H$45&lt;=0.00001,0.00001,$H$45)*$T33*PI())),COMPLEX($K$45,IF($I$45&lt;0,0,$I$45)*$T33*PI()*0.002)),IMSUM(COMPLEX(0,-500000/(IF($H$45&lt;=0.00001,0.00001,$H$45)*$T33*PI())),COMPLEX($K$45,IF($I$45&lt;0,0,$I$45)*$T33*PI()*0.002))))),IMDIV(COMPLEX($K$45,0),COMPLEX($K$45,IF($I$45&lt;0,0,$I$45)*$T33*PI()*0.002))))</f>
        <v>0</v>
      </c>
      <c r="AE33" s="77">
        <f>IMABS(IMPRODUCT(AD33,IMDIV(COMPLEX($K$45,0),COMPLEX($K$45,IF($I$45&lt;0,0,$I$45)*$T33*PI()*0.002))))</f>
        <v>0</v>
      </c>
      <c r="AF33" s="11">
        <f>IF(OR($G$45=0,$K$45=0),0,IF(AE33=0.5,-300,20*LOG10(ABS(1-2*AE33))))</f>
        <v>0</v>
      </c>
      <c r="AG33" s="11">
        <f>IF(LEFT($N$39,1)="t",IF(T33&lt;=30,-16,IF(T33&gt;=60,-10,-(16-20*LOG10(T33/30)))),IF(LEFT($N$39,1)="g",IF(T33&lt;=40,-16,-(10-20*LOG10(T33/80))),0))</f>
        <v>0</v>
      </c>
      <c r="AH33" s="3"/>
    </row>
    <row r="34" spans="1:34" ht="12.75">
      <c r="A34" s="3"/>
      <c r="B34" s="3"/>
      <c r="C34" s="5"/>
      <c r="D34" s="3"/>
      <c r="E34" s="3"/>
      <c r="F34" s="3"/>
      <c r="G34" s="3"/>
      <c r="H34" s="3"/>
      <c r="I34" s="20"/>
      <c r="J34" s="3"/>
      <c r="K34" s="3"/>
      <c r="L34" s="3"/>
      <c r="M34" s="20"/>
      <c r="N34" s="3"/>
      <c r="O34" s="3"/>
      <c r="P34" s="3"/>
      <c r="Q34" s="3"/>
      <c r="R34" s="3"/>
      <c r="S34" s="6">
        <f t="shared" si="2"/>
        <v>30</v>
      </c>
      <c r="T34" s="11">
        <f>IF(LEFT($N$39,1)="t",79/99+T33,IF(LEFT($N$39,1)="g",1+T33,((($N$45-$M$45)/99))+T33))</f>
        <v>252.52525252525214</v>
      </c>
      <c r="U34" s="75" t="str">
        <f>IMDIV(IMDIV(1,IMSUM(IMDIV(1,COMPLEX($F$41,IF($D$41&lt;0,0,$D$41)*$T34*PI()*0.002)),IMDIV(1,COMPLEX(0,-500000/(IF($C$41&lt;=0.00001,0.00001,$C$41)*$T34*PI()))),IMDIV(1,COMPLEX(0,IF($E$41&lt;1,10000000000,$E$41)*$T34*PI()*2)))),IMSUM(COMPLEX($B$41,0),IMDIV(1,IMSUM(IMDIV(1,COMPLEX($F$41,IF($D$41&lt;0,0,$D$41)*$T34*PI()*0.002)),IMDIV(1,COMPLEX(0,-500000/(IF($C$41&lt;=0.00001,0.00001,$C$41)*$T34*PI()))),IMDIV(1,COMPLEX(0,IF($E$41&lt;1,10000000000,$E$41)*$T34*PI()*2))))))</f>
        <v>0.617852434229939+0.212218482094853i</v>
      </c>
      <c r="V34" s="76">
        <f>IMABS(IMPRODUCT(U34,IMDIV(COMPLEX($F$41,0),COMPLEX($F$41,IF($D$41&lt;0,0,$D$41)*$T34*PI()*0.002))))</f>
        <v>0.43712025759902035</v>
      </c>
      <c r="W34" s="11">
        <f>IF(OR($B$41=0,$F$41=0),0,IF(V34=0.5,-300,20*LOG10(ABS(1-2*V34))))</f>
        <v>-18.009185009446476</v>
      </c>
      <c r="X34" s="78" t="str">
        <f>IMDIV(IMDIV(1,IMSUM(IMDIV(1,COMPLEX($K$41,IF($I$41&lt;0,0,$I$41)*$T34*PI()*0.002)),IMDIV(1,COMPLEX(0,-500000/(IF($H$41&lt;=0.00001,0.00001,$H$41)*$T34*PI()))),IMDIV(1,COMPLEX(0,IF($J$41&lt;1,10000000000,$J$41)*$T34*PI()*2)))),IMSUM(COMPLEX($G$41,0),IMDIV(1,IMSUM(IMDIV(1,COMPLEX($K$41,IF($I$41&lt;0,0,$I$41)*$T34*PI()*0.002)),IMDIV(1,COMPLEX(0,-500000/(IF($H$41&lt;=0.00001,0.00001,$H$41)*$T34*PI()))),IMDIV(1,COMPLEX(0,IF($J$41&lt;1,10000000000,$J$41)*$T34*PI()*2))))))</f>
        <v>0.680237620256911+8.45419024512912E-002i</v>
      </c>
      <c r="Y34" s="77">
        <f>IMABS(IMPRODUCT(X34,IMDIV(COMPLEX($K$41,0),COMPLEX($K$41,IF($I$41&lt;0,0,$I$41)*$T34*PI()*0.002))))</f>
        <v>0.45865789753806874</v>
      </c>
      <c r="Z34" s="11">
        <f>IF(OR($G$41=0,$K$41=0),0,IF(Y34=0.5,-300,20*LOG10(ABS(1-2*Y34))))</f>
        <v>-21.651548906788975</v>
      </c>
      <c r="AA34" s="78" t="str">
        <f>IMDIV(IMDIV(1,IMSUM(IMDIV(1,COMPLEX($F$45,IF($D$45&lt;0,0,$D$45)*$T34*PI()*0.002)),IMDIV(1,COMPLEX(0,-500000/(IF($C$45&lt;=0.00001,0.00001,$C$45)*$T34*PI()))),IMDIV(1,COMPLEX(0,IF($E$45&lt;1,10000000000,$E$45)*$T34*PI()*2)))),IMSUM(COMPLEX($B$45,0),IMDIV(1,IMSUM(IMDIV(1,COMPLEX($F$45,IF($D$45&lt;0,0,$D$45)*$T34*PI()*0.002)),IMDIV(1,COMPLEX(0,-500000/(IF($C$45&lt;=0.00001,0.00001,$C$45)*$T34*PI()))),IMDIV(1,COMPLEX(0,IF($E$45&lt;1,10000000000,$E$45)*$T34*PI()*2))))))</f>
        <v>0.345509769418982-0.475534192939923i</v>
      </c>
      <c r="AB34" s="77">
        <f>IMABS(IMPRODUCT(AA34,IMDIV(COMPLEX($F$45,0),COMPLEX($F$45,IF($D$45&lt;0,0,$D$45)*$T34*PI()*0.002))))</f>
        <v>0</v>
      </c>
      <c r="AC34" s="11">
        <f>IF(OR($B$45=0,$F$45=0),0,IF(AB34=0.5,-300,20*LOG10(ABS(1-2*AB34))))</f>
        <v>0</v>
      </c>
      <c r="AD34" s="78">
        <f>IMABS(IMPRODUCT(IMDIV(IMDIV(IMPRODUCT(COMPLEX(0,-500000/(IF($H$45&lt;=0.00001,0.00001,$H$45)*$T34*PI())),COMPLEX($K$45,IF($I$45&lt;0,0,$I$45)*$T34*PI()*0.002)),IMSUM(COMPLEX(0,-500000/(IF($H$45&lt;=0.00001,0.00001,$H$45)*$T34*PI())),COMPLEX($K$45,IF($I$45&lt;0,0,$I$45)*$T34*PI()*0.002))),IMSUM(COMPLEX($G$45,0),IMDIV(IMPRODUCT(COMPLEX(0,-500000/(IF($H$45&lt;=0.00001,0.00001,$H$45)*$T34*PI())),COMPLEX($K$45,IF($I$45&lt;0,0,$I$45)*$T34*PI()*0.002)),IMSUM(COMPLEX(0,-500000/(IF($H$45&lt;=0.00001,0.00001,$H$45)*$T34*PI())),COMPLEX($K$45,IF($I$45&lt;0,0,$I$45)*$T34*PI()*0.002))))),IMDIV(COMPLEX($K$45,0),COMPLEX($K$45,IF($I$45&lt;0,0,$I$45)*$T34*PI()*0.002))))</f>
        <v>0</v>
      </c>
      <c r="AE34" s="77">
        <f>IMABS(IMPRODUCT(AD34,IMDIV(COMPLEX($K$45,0),COMPLEX($K$45,IF($I$45&lt;0,0,$I$45)*$T34*PI()*0.002))))</f>
        <v>0</v>
      </c>
      <c r="AF34" s="11">
        <f>IF(OR($G$45=0,$K$45=0),0,IF(AE34=0.5,-300,20*LOG10(ABS(1-2*AE34))))</f>
        <v>0</v>
      </c>
      <c r="AG34" s="11">
        <f>IF(LEFT($N$39,1)="t",IF(T34&lt;=30,-16,IF(T34&gt;=60,-10,-(16-20*LOG10(T34/30)))),IF(LEFT($N$39,1)="g",IF(T34&lt;=40,-16,-(10-20*LOG10(T34/80))),0))</f>
        <v>0</v>
      </c>
      <c r="AH34" s="3"/>
    </row>
    <row r="35" spans="1:34" ht="12.75">
      <c r="A35" s="3"/>
      <c r="B35" s="3"/>
      <c r="C35" s="3"/>
      <c r="D35" s="3"/>
      <c r="E35" s="3"/>
      <c r="G35" s="23" t="s">
        <v>7</v>
      </c>
      <c r="H35" s="22" t="s">
        <v>8</v>
      </c>
      <c r="J35" s="20" t="s">
        <v>47</v>
      </c>
      <c r="K35" s="1">
        <v>88</v>
      </c>
      <c r="L35" s="3"/>
      <c r="M35" s="20"/>
      <c r="N35" s="3"/>
      <c r="O35" s="3"/>
      <c r="P35" s="3"/>
      <c r="Q35" s="3"/>
      <c r="R35" s="3"/>
      <c r="S35" s="6">
        <f t="shared" si="2"/>
        <v>31</v>
      </c>
      <c r="T35" s="11">
        <f>IF(LEFT($N$39,1)="t",79/99+T34,IF(LEFT($N$39,1)="g",1+T34,((($N$45-$M$45)/99))+T34))</f>
        <v>256.06060606060566</v>
      </c>
      <c r="U35" s="75" t="str">
        <f>IMDIV(IMDIV(1,IMSUM(IMDIV(1,COMPLEX($F$41,IF($D$41&lt;0,0,$D$41)*$T35*PI()*0.002)),IMDIV(1,COMPLEX(0,-500000/(IF($C$41&lt;=0.00001,0.00001,$C$41)*$T35*PI()))),IMDIV(1,COMPLEX(0,IF($E$41&lt;1,10000000000,$E$41)*$T35*PI()*2)))),IMSUM(COMPLEX($B$41,0),IMDIV(1,IMSUM(IMDIV(1,COMPLEX($F$41,IF($D$41&lt;0,0,$D$41)*$T35*PI()*0.002)),IMDIV(1,COMPLEX(0,-500000/(IF($C$41&lt;=0.00001,0.00001,$C$41)*$T35*PI()))),IMDIV(1,COMPLEX(0,IF($E$41&lt;1,10000000000,$E$41)*$T35*PI()*2))))))</f>
        <v>0.620375399023114+0.213768844537131i</v>
      </c>
      <c r="V35" s="76">
        <f>IMABS(IMPRODUCT(U35,IMDIV(COMPLEX($F$41,0),COMPLEX($F$41,IF($D$41&lt;0,0,$D$41)*$T35*PI()*0.002))))</f>
        <v>0.43567492975300615</v>
      </c>
      <c r="W35" s="11">
        <f>IF(OR($B$41=0,$F$41=0),0,IF(V35=0.5,-300,20*LOG10(ABS(1-2*V35))))</f>
        <v>-17.811794703533586</v>
      </c>
      <c r="X35" s="78" t="str">
        <f>IMDIV(IMDIV(1,IMSUM(IMDIV(1,COMPLEX($K$41,IF($I$41&lt;0,0,$I$41)*$T35*PI()*0.002)),IMDIV(1,COMPLEX(0,-500000/(IF($H$41&lt;=0.00001,0.00001,$H$41)*$T35*PI()))),IMDIV(1,COMPLEX(0,IF($J$41&lt;1,10000000000,$J$41)*$T35*PI()*2)))),IMSUM(COMPLEX($G$41,0),IMDIV(1,IMSUM(IMDIV(1,COMPLEX($K$41,IF($I$41&lt;0,0,$I$41)*$T35*PI()*0.002)),IMDIV(1,COMPLEX(0,-500000/(IF($H$41&lt;=0.00001,0.00001,$H$41)*$T35*PI()))),IMDIV(1,COMPLEX(0,IF($J$41&lt;1,10000000000,$J$41)*$T35*PI()*2))))))</f>
        <v>0.68397904335166+8.29375120724346E-002i</v>
      </c>
      <c r="Y35" s="77">
        <f>IMABS(IMPRODUCT(X35,IMDIV(COMPLEX($K$41,0),COMPLEX($K$41,IF($I$41&lt;0,0,$I$41)*$T35*PI()*0.002))))</f>
        <v>0.45746374796112765</v>
      </c>
      <c r="Z35" s="11">
        <f>IF(OR($G$41=0,$K$41=0),0,IF(Y35=0.5,-300,20*LOG10(ABS(1-2*Y35))))</f>
        <v>-21.404215674184922</v>
      </c>
      <c r="AA35" s="78" t="str">
        <f>IMDIV(IMDIV(1,IMSUM(IMDIV(1,COMPLEX($F$45,IF($D$45&lt;0,0,$D$45)*$T35*PI()*0.002)),IMDIV(1,COMPLEX(0,-500000/(IF($C$45&lt;=0.00001,0.00001,$C$45)*$T35*PI()))),IMDIV(1,COMPLEX(0,IF($E$45&lt;1,10000000000,$E$45)*$T35*PI()*2)))),IMSUM(COMPLEX($B$45,0),IMDIV(1,IMSUM(IMDIV(1,COMPLEX($F$45,IF($D$45&lt;0,0,$D$45)*$T35*PI()*0.002)),IMDIV(1,COMPLEX(0,-500000/(IF($C$45&lt;=0.00001,0.00001,$C$45)*$T35*PI()))),IMDIV(1,COMPLEX(0,IF($E$45&lt;1,10000000000,$E$45)*$T35*PI()*2))))))</f>
        <v>0.337376867860743-0.472814674997739i</v>
      </c>
      <c r="AB35" s="77">
        <f>IMABS(IMPRODUCT(AA35,IMDIV(COMPLEX($F$45,0),COMPLEX($F$45,IF($D$45&lt;0,0,$D$45)*$T35*PI()*0.002))))</f>
        <v>0</v>
      </c>
      <c r="AC35" s="11">
        <f>IF(OR($B$45=0,$F$45=0),0,IF(AB35=0.5,-300,20*LOG10(ABS(1-2*AB35))))</f>
        <v>0</v>
      </c>
      <c r="AD35" s="78">
        <f>IMABS(IMPRODUCT(IMDIV(IMDIV(IMPRODUCT(COMPLEX(0,-500000/(IF($H$45&lt;=0.00001,0.00001,$H$45)*$T35*PI())),COMPLEX($K$45,IF($I$45&lt;0,0,$I$45)*$T35*PI()*0.002)),IMSUM(COMPLEX(0,-500000/(IF($H$45&lt;=0.00001,0.00001,$H$45)*$T35*PI())),COMPLEX($K$45,IF($I$45&lt;0,0,$I$45)*$T35*PI()*0.002))),IMSUM(COMPLEX($G$45,0),IMDIV(IMPRODUCT(COMPLEX(0,-500000/(IF($H$45&lt;=0.00001,0.00001,$H$45)*$T35*PI())),COMPLEX($K$45,IF($I$45&lt;0,0,$I$45)*$T35*PI()*0.002)),IMSUM(COMPLEX(0,-500000/(IF($H$45&lt;=0.00001,0.00001,$H$45)*$T35*PI())),COMPLEX($K$45,IF($I$45&lt;0,0,$I$45)*$T35*PI()*0.002))))),IMDIV(COMPLEX($K$45,0),COMPLEX($K$45,IF($I$45&lt;0,0,$I$45)*$T35*PI()*0.002))))</f>
        <v>0</v>
      </c>
      <c r="AE35" s="77">
        <f>IMABS(IMPRODUCT(AD35,IMDIV(COMPLEX($K$45,0),COMPLEX($K$45,IF($I$45&lt;0,0,$I$45)*$T35*PI()*0.002))))</f>
        <v>0</v>
      </c>
      <c r="AF35" s="11">
        <f>IF(OR($G$45=0,$K$45=0),0,IF(AE35=0.5,-300,20*LOG10(ABS(1-2*AE35))))</f>
        <v>0</v>
      </c>
      <c r="AG35" s="11">
        <f>IF(LEFT($N$39,1)="t",IF(T35&lt;=30,-16,IF(T35&gt;=60,-10,-(16-20*LOG10(T35/30)))),IF(LEFT($N$39,1)="g",IF(T35&lt;=40,-16,-(10-20*LOG10(T35/80))),0))</f>
        <v>0</v>
      </c>
      <c r="AH35" s="3"/>
    </row>
    <row r="36" spans="1:34" ht="12.75">
      <c r="A36" s="3"/>
      <c r="B36" s="43" t="s">
        <v>11</v>
      </c>
      <c r="C36" s="9"/>
      <c r="D36" s="10" t="s">
        <v>6</v>
      </c>
      <c r="E36" s="2">
        <v>-24.5</v>
      </c>
      <c r="F36" s="6" t="s">
        <v>46</v>
      </c>
      <c r="G36" s="65">
        <f>20*LOG10(ABS((85-((100+(10^(E36/20)*100))/(1-(10^(E36/20)))))/(85+((100+(10^(E36/20)*100))/(1-(10^(E36/20)))))))</f>
        <v>-17.079221495613158</v>
      </c>
      <c r="H36" s="65">
        <f>20*LOG10(ABS((115-((100-(10^(E36/20)*100))/(1+(10^(E36/20)))))/(115+((100-(10^(E36/20)*100))/(1+(10^(E36/20)))))))</f>
        <v>-17.80179076772303</v>
      </c>
      <c r="I36" s="20"/>
      <c r="J36" s="3"/>
      <c r="K36" s="65">
        <f>20*LOG10(ABS((K35-((100+(10^(E36/20)*100))/(1-(10^(E36/20)))))/(K35+((100+(10^(E36/20)*100))/(1-(10^(E36/20)))))))</f>
        <v>-18.206940238987443</v>
      </c>
      <c r="L36" s="3"/>
      <c r="M36" s="20"/>
      <c r="O36" s="3"/>
      <c r="P36" s="3"/>
      <c r="Q36" s="3"/>
      <c r="R36" s="3"/>
      <c r="S36" s="6">
        <f t="shared" si="2"/>
        <v>32</v>
      </c>
      <c r="T36" s="11">
        <f>IF(LEFT($N$39,1)="t",79/99+T35,IF(LEFT($N$39,1)="g",1+T35,((($N$45-$M$45)/99))+T35))</f>
        <v>259.5959595959592</v>
      </c>
      <c r="U36" s="75" t="str">
        <f>IMDIV(IMDIV(1,IMSUM(IMDIV(1,COMPLEX($F$41,IF($D$41&lt;0,0,$D$41)*$T36*PI()*0.002)),IMDIV(1,COMPLEX(0,-500000/(IF($C$41&lt;=0.00001,0.00001,$C$41)*$T36*PI()))),IMDIV(1,COMPLEX(0,IF($E$41&lt;1,10000000000,$E$41)*$T36*PI()*2)))),IMSUM(COMPLEX($B$41,0),IMDIV(1,IMSUM(IMDIV(1,COMPLEX($F$41,IF($D$41&lt;0,0,$D$41)*$T36*PI()*0.002)),IMDIV(1,COMPLEX(0,-500000/(IF($C$41&lt;=0.00001,0.00001,$C$41)*$T36*PI()))),IMDIV(1,COMPLEX(0,IF($E$41&lt;1,10000000000,$E$41)*$T36*PI()*2))))))</f>
        <v>0.622899654677383+0.215279239779181i</v>
      </c>
      <c r="V36" s="76">
        <f>IMABS(IMPRODUCT(U36,IMDIV(COMPLEX($F$41,0),COMPLEX($F$41,IF($D$41&lt;0,0,$D$41)*$T36*PI()*0.002))))</f>
        <v>0.43422404792949587</v>
      </c>
      <c r="W36" s="11">
        <f>IF(OR($B$41=0,$F$41=0),0,IF(V36=0.5,-300,20*LOG10(ABS(1-2*V36))))</f>
        <v>-17.618057227210148</v>
      </c>
      <c r="X36" s="78" t="str">
        <f>IMDIV(IMDIV(1,IMSUM(IMDIV(1,COMPLEX($K$41,IF($I$41&lt;0,0,$I$41)*$T36*PI()*0.002)),IMDIV(1,COMPLEX(0,-500000/(IF($H$41&lt;=0.00001,0.00001,$H$41)*$T36*PI()))),IMDIV(1,COMPLEX(0,IF($J$41&lt;1,10000000000,$J$41)*$T36*PI()*2)))),IMSUM(COMPLEX($G$41,0),IMDIV(1,IMSUM(IMDIV(1,COMPLEX($K$41,IF($I$41&lt;0,0,$I$41)*$T36*PI()*0.002)),IMDIV(1,COMPLEX(0,-500000/(IF($H$41&lt;=0.00001,0.00001,$H$41)*$T36*PI()))),IMDIV(1,COMPLEX(0,IF($J$41&lt;1,10000000000,$J$41)*$T36*PI()*2))))))</f>
        <v>0.687704092554047+8.12432859428025E-002i</v>
      </c>
      <c r="Y36" s="77">
        <f>IMABS(IMPRODUCT(X36,IMDIV(COMPLEX($K$41,0),COMPLEX($K$41,IF($I$41&lt;0,0,$I$41)*$T36*PI()*0.002))))</f>
        <v>0.45625289273348973</v>
      </c>
      <c r="Z36" s="11">
        <f>IF(OR($G$41=0,$K$41=0),0,IF(Y36=0.5,-300,20*LOG10(ABS(1-2*Y36))))</f>
        <v>-21.160413266286085</v>
      </c>
      <c r="AA36" s="78" t="str">
        <f>IMDIV(IMDIV(1,IMSUM(IMDIV(1,COMPLEX($F$45,IF($D$45&lt;0,0,$D$45)*$T36*PI()*0.002)),IMDIV(1,COMPLEX(0,-500000/(IF($C$45&lt;=0.00001,0.00001,$C$45)*$T36*PI()))),IMDIV(1,COMPLEX(0,IF($E$45&lt;1,10000000000,$E$45)*$T36*PI()*2)))),IMSUM(COMPLEX($B$45,0),IMDIV(1,IMSUM(IMDIV(1,COMPLEX($F$45,IF($D$45&lt;0,0,$D$45)*$T36*PI()*0.002)),IMDIV(1,COMPLEX(0,-500000/(IF($C$45&lt;=0.00001,0.00001,$C$45)*$T36*PI()))),IMDIV(1,COMPLEX(0,IF($E$45&lt;1,10000000000,$E$45)*$T36*PI()*2))))))</f>
        <v>0.329505508683746-0.470033646062505i</v>
      </c>
      <c r="AB36" s="77">
        <f>IMABS(IMPRODUCT(AA36,IMDIV(COMPLEX($F$45,0),COMPLEX($F$45,IF($D$45&lt;0,0,$D$45)*$T36*PI()*0.002))))</f>
        <v>0</v>
      </c>
      <c r="AC36" s="11">
        <f>IF(OR($B$45=0,$F$45=0),0,IF(AB36=0.5,-300,20*LOG10(ABS(1-2*AB36))))</f>
        <v>0</v>
      </c>
      <c r="AD36" s="78">
        <f>IMABS(IMPRODUCT(IMDIV(IMDIV(IMPRODUCT(COMPLEX(0,-500000/(IF($H$45&lt;=0.00001,0.00001,$H$45)*$T36*PI())),COMPLEX($K$45,IF($I$45&lt;0,0,$I$45)*$T36*PI()*0.002)),IMSUM(COMPLEX(0,-500000/(IF($H$45&lt;=0.00001,0.00001,$H$45)*$T36*PI())),COMPLEX($K$45,IF($I$45&lt;0,0,$I$45)*$T36*PI()*0.002))),IMSUM(COMPLEX($G$45,0),IMDIV(IMPRODUCT(COMPLEX(0,-500000/(IF($H$45&lt;=0.00001,0.00001,$H$45)*$T36*PI())),COMPLEX($K$45,IF($I$45&lt;0,0,$I$45)*$T36*PI()*0.002)),IMSUM(COMPLEX(0,-500000/(IF($H$45&lt;=0.00001,0.00001,$H$45)*$T36*PI())),COMPLEX($K$45,IF($I$45&lt;0,0,$I$45)*$T36*PI()*0.002))))),IMDIV(COMPLEX($K$45,0),COMPLEX($K$45,IF($I$45&lt;0,0,$I$45)*$T36*PI()*0.002))))</f>
        <v>0</v>
      </c>
      <c r="AE36" s="77">
        <f>IMABS(IMPRODUCT(AD36,IMDIV(COMPLEX($K$45,0),COMPLEX($K$45,IF($I$45&lt;0,0,$I$45)*$T36*PI()*0.002))))</f>
        <v>0</v>
      </c>
      <c r="AF36" s="11">
        <f>IF(OR($G$45=0,$K$45=0),0,IF(AE36=0.5,-300,20*LOG10(ABS(1-2*AE36))))</f>
        <v>0</v>
      </c>
      <c r="AG36" s="11">
        <f>IF(LEFT($N$39,1)="t",IF(T36&lt;=30,-16,IF(T36&gt;=60,-10,-(16-20*LOG10(T36/30)))),IF(LEFT($N$39,1)="g",IF(T36&lt;=40,-16,-(10-20*LOG10(T36/80))),0))</f>
        <v>0</v>
      </c>
      <c r="AH36" s="3"/>
    </row>
    <row r="37" spans="1:34" ht="13.5" thickBot="1">
      <c r="A37" s="3"/>
      <c r="B37" s="3"/>
      <c r="C37" s="9"/>
      <c r="D37" s="10"/>
      <c r="E37" s="41"/>
      <c r="F37" s="11"/>
      <c r="G37" s="11"/>
      <c r="H37" s="3"/>
      <c r="I37" s="20"/>
      <c r="J37" s="3"/>
      <c r="K37" s="3"/>
      <c r="L37" s="3"/>
      <c r="M37" s="20"/>
      <c r="N37" s="3"/>
      <c r="O37" s="3"/>
      <c r="P37" s="3"/>
      <c r="Q37" s="3"/>
      <c r="R37" s="3"/>
      <c r="S37" s="6">
        <f t="shared" si="2"/>
        <v>33</v>
      </c>
      <c r="T37" s="11">
        <f>IF(LEFT($N$39,1)="t",79/99+T36,IF(LEFT($N$39,1)="g",1+T36,((($N$45-$M$45)/99))+T36))</f>
        <v>263.1313131313127</v>
      </c>
      <c r="U37" s="75" t="str">
        <f>IMDIV(IMDIV(1,IMSUM(IMDIV(1,COMPLEX($F$41,IF($D$41&lt;0,0,$D$41)*$T37*PI()*0.002)),IMDIV(1,COMPLEX(0,-500000/(IF($C$41&lt;=0.00001,0.00001,$C$41)*$T37*PI()))),IMDIV(1,COMPLEX(0,IF($E$41&lt;1,10000000000,$E$41)*$T37*PI()*2)))),IMSUM(COMPLEX($B$41,0),IMDIV(1,IMSUM(IMDIV(1,COMPLEX($F$41,IF($D$41&lt;0,0,$D$41)*$T37*PI()*0.002)),IMDIV(1,COMPLEX(0,-500000/(IF($C$41&lt;=0.00001,0.00001,$C$41)*$T37*PI()))),IMDIV(1,COMPLEX(0,IF($E$41&lt;1,10000000000,$E$41)*$T37*PI()*2))))))</f>
        <v>0.625424489787412+0.216750049371441i</v>
      </c>
      <c r="V37" s="76">
        <f>IMABS(IMPRODUCT(U37,IMDIV(COMPLEX($F$41,0),COMPLEX($F$41,IF($D$41&lt;0,0,$D$41)*$T37*PI()*0.002))))</f>
        <v>0.4327679672284519</v>
      </c>
      <c r="W37" s="11">
        <f>IF(OR($B$41=0,$F$41=0),0,IF(V37=0.5,-300,20*LOG10(ABS(1-2*V37))))</f>
        <v>-17.427875238356513</v>
      </c>
      <c r="X37" s="78" t="str">
        <f>IMDIV(IMDIV(1,IMSUM(IMDIV(1,COMPLEX($K$41,IF($I$41&lt;0,0,$I$41)*$T37*PI()*0.002)),IMDIV(1,COMPLEX(0,-500000/(IF($H$41&lt;=0.00001,0.00001,$H$41)*$T37*PI()))),IMDIV(1,COMPLEX(0,IF($J$41&lt;1,10000000000,$J$41)*$T37*PI()*2)))),IMSUM(COMPLEX($G$41,0),IMDIV(1,IMSUM(IMDIV(1,COMPLEX($K$41,IF($I$41&lt;0,0,$I$41)*$T37*PI()*0.002)),IMDIV(1,COMPLEX(0,-500000/(IF($H$41&lt;=0.00001,0.00001,$H$41)*$T37*PI()))),IMDIV(1,COMPLEX(0,IF($J$41&lt;1,10000000000,$J$41)*$T37*PI()*2))))))</f>
        <v>0.691410564510944+7.94597451897766E-002i</v>
      </c>
      <c r="Y37" s="77">
        <f>IMABS(IMPRODUCT(X37,IMDIV(COMPLEX($K$41,0),COMPLEX($K$41,IF($I$41&lt;0,0,$I$41)*$T37*PI()*0.002))))</f>
        <v>0.45502543301224097</v>
      </c>
      <c r="Z37" s="11">
        <f>IF(OR($G$41=0,$K$41=0),0,IF(Y37=0.5,-300,20*LOG10(ABS(1-2*Y37))))</f>
        <v>-20.920060273153315</v>
      </c>
      <c r="AA37" s="78" t="str">
        <f>IMDIV(IMDIV(1,IMSUM(IMDIV(1,COMPLEX($F$45,IF($D$45&lt;0,0,$D$45)*$T37*PI()*0.002)),IMDIV(1,COMPLEX(0,-500000/(IF($C$45&lt;=0.00001,0.00001,$C$45)*$T37*PI()))),IMDIV(1,COMPLEX(0,IF($E$45&lt;1,10000000000,$E$45)*$T37*PI()*2)))),IMSUM(COMPLEX($B$45,0),IMDIV(1,IMSUM(IMDIV(1,COMPLEX($F$45,IF($D$45&lt;0,0,$D$45)*$T37*PI()*0.002)),IMDIV(1,COMPLEX(0,-500000/(IF($C$45&lt;=0.00001,0.00001,$C$45)*$T37*PI()))),IMDIV(1,COMPLEX(0,IF($E$45&lt;1,10000000000,$E$45)*$T37*PI()*2))))))</f>
        <v>0.321885956659134-0.467199515801085i</v>
      </c>
      <c r="AB37" s="77">
        <f>IMABS(IMPRODUCT(AA37,IMDIV(COMPLEX($F$45,0),COMPLEX($F$45,IF($D$45&lt;0,0,$D$45)*$T37*PI()*0.002))))</f>
        <v>0</v>
      </c>
      <c r="AC37" s="11">
        <f>IF(OR($B$45=0,$F$45=0),0,IF(AB37=0.5,-300,20*LOG10(ABS(1-2*AB37))))</f>
        <v>0</v>
      </c>
      <c r="AD37" s="78">
        <f>IMABS(IMPRODUCT(IMDIV(IMDIV(IMPRODUCT(COMPLEX(0,-500000/(IF($H$45&lt;=0.00001,0.00001,$H$45)*$T37*PI())),COMPLEX($K$45,IF($I$45&lt;0,0,$I$45)*$T37*PI()*0.002)),IMSUM(COMPLEX(0,-500000/(IF($H$45&lt;=0.00001,0.00001,$H$45)*$T37*PI())),COMPLEX($K$45,IF($I$45&lt;0,0,$I$45)*$T37*PI()*0.002))),IMSUM(COMPLEX($G$45,0),IMDIV(IMPRODUCT(COMPLEX(0,-500000/(IF($H$45&lt;=0.00001,0.00001,$H$45)*$T37*PI())),COMPLEX($K$45,IF($I$45&lt;0,0,$I$45)*$T37*PI()*0.002)),IMSUM(COMPLEX(0,-500000/(IF($H$45&lt;=0.00001,0.00001,$H$45)*$T37*PI())),COMPLEX($K$45,IF($I$45&lt;0,0,$I$45)*$T37*PI()*0.002))))),IMDIV(COMPLEX($K$45,0),COMPLEX($K$45,IF($I$45&lt;0,0,$I$45)*$T37*PI()*0.002))))</f>
        <v>0</v>
      </c>
      <c r="AE37" s="77">
        <f>IMABS(IMPRODUCT(AD37,IMDIV(COMPLEX($K$45,0),COMPLEX($K$45,IF($I$45&lt;0,0,$I$45)*$T37*PI()*0.002))))</f>
        <v>0</v>
      </c>
      <c r="AF37" s="11">
        <f>IF(OR($G$45=0,$K$45=0),0,IF(AE37=0.5,-300,20*LOG10(ABS(1-2*AE37))))</f>
        <v>0</v>
      </c>
      <c r="AG37" s="11">
        <f>IF(LEFT($N$39,1)="t",IF(T37&lt;=30,-16,IF(T37&gt;=60,-10,-(16-20*LOG10(T37/30)))),IF(LEFT($N$39,1)="g",IF(T37&lt;=40,-16,-(10-20*LOG10(T37/80))),0))</f>
        <v>0</v>
      </c>
      <c r="AH37" s="3"/>
    </row>
    <row r="38" spans="1:34" ht="12.75">
      <c r="A38" s="3"/>
      <c r="B38" s="42" t="s">
        <v>55</v>
      </c>
      <c r="C38" s="15"/>
      <c r="D38" s="15"/>
      <c r="E38" s="73"/>
      <c r="F38" s="18"/>
      <c r="G38" s="47" t="s">
        <v>22</v>
      </c>
      <c r="H38" s="12"/>
      <c r="I38" s="12"/>
      <c r="J38" s="12"/>
      <c r="K38" s="13"/>
      <c r="L38" s="3"/>
      <c r="M38" s="33" t="s">
        <v>43</v>
      </c>
      <c r="N38" s="34"/>
      <c r="O38" s="3"/>
      <c r="P38" s="3"/>
      <c r="Q38" s="3"/>
      <c r="R38" s="3"/>
      <c r="S38" s="6">
        <f t="shared" si="2"/>
        <v>34</v>
      </c>
      <c r="T38" s="11">
        <f>IF(LEFT($N$39,1)="t",79/99+T37,IF(LEFT($N$39,1)="g",1+T37,((($N$45-$M$45)/99))+T37))</f>
        <v>266.66666666666623</v>
      </c>
      <c r="U38" s="75" t="str">
        <f>IMDIV(IMDIV(1,IMSUM(IMDIV(1,COMPLEX($F$41,IF($D$41&lt;0,0,$D$41)*$T38*PI()*0.002)),IMDIV(1,COMPLEX(0,-500000/(IF($C$41&lt;=0.00001,0.00001,$C$41)*$T38*PI()))),IMDIV(1,COMPLEX(0,IF($E$41&lt;1,10000000000,$E$41)*$T38*PI()*2)))),IMSUM(COMPLEX($B$41,0),IMDIV(1,IMSUM(IMDIV(1,COMPLEX($F$41,IF($D$41&lt;0,0,$D$41)*$T38*PI()*0.002)),IMDIV(1,COMPLEX(0,-500000/(IF($C$41&lt;=0.00001,0.00001,$C$41)*$T38*PI()))),IMDIV(1,COMPLEX(0,IF($E$41&lt;1,10000000000,$E$41)*$T38*PI()*2))))))</f>
        <v>0.627949211431114+0.218181666148886i</v>
      </c>
      <c r="V38" s="76">
        <f>IMABS(IMPRODUCT(U38,IMDIV(COMPLEX($F$41,0),COMPLEX($F$41,IF($D$41&lt;0,0,$D$41)*$T38*PI()*0.002))))</f>
        <v>0.4313070366347526</v>
      </c>
      <c r="W38" s="11">
        <f>IF(OR($B$41=0,$F$41=0),0,IF(V38=0.5,-300,20*LOG10(ABS(1-2*V38))))</f>
        <v>-17.241155048050384</v>
      </c>
      <c r="X38" s="78" t="str">
        <f>IMDIV(IMDIV(1,IMSUM(IMDIV(1,COMPLEX($K$41,IF($I$41&lt;0,0,$I$41)*$T38*PI()*0.002)),IMDIV(1,COMPLEX(0,-500000/(IF($H$41&lt;=0.00001,0.00001,$H$41)*$T38*PI()))),IMDIV(1,COMPLEX(0,IF($J$41&lt;1,10000000000,$J$41)*$T38*PI()*2)))),IMSUM(COMPLEX($G$41,0),IMDIV(1,IMSUM(IMDIV(1,COMPLEX($K$41,IF($I$41&lt;0,0,$I$41)*$T38*PI()*0.002)),IMDIV(1,COMPLEX(0,-500000/(IF($H$41&lt;=0.00001,0.00001,$H$41)*$T38*PI()))),IMDIV(1,COMPLEX(0,IF($J$41&lt;1,10000000000,$J$41)*$T38*PI()*2))))))</f>
        <v>0.695096273265278+7.75874713484707E-002i</v>
      </c>
      <c r="Y38" s="77">
        <f>IMABS(IMPRODUCT(X38,IMDIV(COMPLEX($K$41,0),COMPLEX($K$41,IF($I$41&lt;0,0,$I$41)*$T38*PI()*0.002))))</f>
        <v>0.45378147653661427</v>
      </c>
      <c r="Z38" s="11">
        <f>IF(OR($G$41=0,$K$41=0),0,IF(Y38=0.5,-300,20*LOG10(ABS(1-2*Y38))))</f>
        <v>-20.683078746310656</v>
      </c>
      <c r="AA38" s="78" t="str">
        <f>IMDIV(IMDIV(1,IMSUM(IMDIV(1,COMPLEX($F$45,IF($D$45&lt;0,0,$D$45)*$T38*PI()*0.002)),IMDIV(1,COMPLEX(0,-500000/(IF($C$45&lt;=0.00001,0.00001,$C$45)*$T38*PI()))),IMDIV(1,COMPLEX(0,IF($E$45&lt;1,10000000000,$E$45)*$T38*PI()*2)))),IMSUM(COMPLEX($B$45,0),IMDIV(1,IMSUM(IMDIV(1,COMPLEX($F$45,IF($D$45&lt;0,0,$D$45)*$T38*PI()*0.002)),IMDIV(1,COMPLEX(0,-500000/(IF($C$45&lt;=0.00001,0.00001,$C$45)*$T38*PI()))),IMDIV(1,COMPLEX(0,IF($E$45&lt;1,10000000000,$E$45)*$T38*PI()*2))))))</f>
        <v>0.314508816258468-0.464319955153949i</v>
      </c>
      <c r="AB38" s="77">
        <f>IMABS(IMPRODUCT(AA38,IMDIV(COMPLEX($F$45,0),COMPLEX($F$45,IF($D$45&lt;0,0,$D$45)*$T38*PI()*0.002))))</f>
        <v>0</v>
      </c>
      <c r="AC38" s="11">
        <f>IF(OR($B$45=0,$F$45=0),0,IF(AB38=0.5,-300,20*LOG10(ABS(1-2*AB38))))</f>
        <v>0</v>
      </c>
      <c r="AD38" s="78">
        <f>IMABS(IMPRODUCT(IMDIV(IMDIV(IMPRODUCT(COMPLEX(0,-500000/(IF($H$45&lt;=0.00001,0.00001,$H$45)*$T38*PI())),COMPLEX($K$45,IF($I$45&lt;0,0,$I$45)*$T38*PI()*0.002)),IMSUM(COMPLEX(0,-500000/(IF($H$45&lt;=0.00001,0.00001,$H$45)*$T38*PI())),COMPLEX($K$45,IF($I$45&lt;0,0,$I$45)*$T38*PI()*0.002))),IMSUM(COMPLEX($G$45,0),IMDIV(IMPRODUCT(COMPLEX(0,-500000/(IF($H$45&lt;=0.00001,0.00001,$H$45)*$T38*PI())),COMPLEX($K$45,IF($I$45&lt;0,0,$I$45)*$T38*PI()*0.002)),IMSUM(COMPLEX(0,-500000/(IF($H$45&lt;=0.00001,0.00001,$H$45)*$T38*PI())),COMPLEX($K$45,IF($I$45&lt;0,0,$I$45)*$T38*PI()*0.002))))),IMDIV(COMPLEX($K$45,0),COMPLEX($K$45,IF($I$45&lt;0,0,$I$45)*$T38*PI()*0.002))))</f>
        <v>0</v>
      </c>
      <c r="AE38" s="77">
        <f>IMABS(IMPRODUCT(AD38,IMDIV(COMPLEX($K$45,0),COMPLEX($K$45,IF($I$45&lt;0,0,$I$45)*$T38*PI()*0.002))))</f>
        <v>0</v>
      </c>
      <c r="AF38" s="11">
        <f>IF(OR($G$45=0,$K$45=0),0,IF(AE38=0.5,-300,20*LOG10(ABS(1-2*AE38))))</f>
        <v>0</v>
      </c>
      <c r="AG38" s="11">
        <f>IF(LEFT($N$39,1)="t",IF(T38&lt;=30,-16,IF(T38&gt;=60,-10,-(16-20*LOG10(T38/30)))),IF(LEFT($N$39,1)="g",IF(T38&lt;=40,-16,-(10-20*LOG10(T38/80))),0))</f>
        <v>0</v>
      </c>
      <c r="AH38" s="3"/>
    </row>
    <row r="39" spans="1:34" ht="13.5" thickBot="1">
      <c r="A39" s="3"/>
      <c r="B39" s="63" t="s">
        <v>40</v>
      </c>
      <c r="C39" s="36"/>
      <c r="D39" s="36"/>
      <c r="E39" s="7"/>
      <c r="F39" s="37" t="s">
        <v>0</v>
      </c>
      <c r="G39" s="64" t="s">
        <v>40</v>
      </c>
      <c r="H39" s="36"/>
      <c r="I39" s="36"/>
      <c r="J39" s="7"/>
      <c r="K39" s="26" t="s">
        <v>0</v>
      </c>
      <c r="L39" s="3"/>
      <c r="M39" s="67" t="s">
        <v>44</v>
      </c>
      <c r="N39" s="66" t="s">
        <v>54</v>
      </c>
      <c r="O39" s="3"/>
      <c r="P39" s="3"/>
      <c r="Q39" s="3"/>
      <c r="R39" s="3"/>
      <c r="S39" s="6">
        <f t="shared" si="2"/>
        <v>35</v>
      </c>
      <c r="T39" s="11">
        <f>IF(LEFT($N$39,1)="t",79/99+T38,IF(LEFT($N$39,1)="g",1+T38,((($N$45-$M$45)/99))+T38))</f>
        <v>270.20202020201975</v>
      </c>
      <c r="U39" s="75" t="str">
        <f>IMDIV(IMDIV(1,IMSUM(IMDIV(1,COMPLEX($F$41,IF($D$41&lt;0,0,$D$41)*$T39*PI()*0.002)),IMDIV(1,COMPLEX(0,-500000/(IF($C$41&lt;=0.00001,0.00001,$C$41)*$T39*PI()))),IMDIV(1,COMPLEX(0,IF($E$41&lt;1,10000000000,$E$41)*$T39*PI()*2)))),IMSUM(COMPLEX($B$41,0),IMDIV(1,IMSUM(IMDIV(1,COMPLEX($F$41,IF($D$41&lt;0,0,$D$41)*$T39*PI()*0.002)),IMDIV(1,COMPLEX(0,-500000/(IF($C$41&lt;=0.00001,0.00001,$C$41)*$T39*PI()))),IMDIV(1,COMPLEX(0,IF($E$41&lt;1,10000000000,$E$41)*$T39*PI()*2))))))</f>
        <v>0.630473145178327+0.219574493507385i</v>
      </c>
      <c r="V39" s="76">
        <f>IMABS(IMPRODUCT(U39,IMDIV(COMPLEX($F$41,0),COMPLEX($F$41,IF($D$41&lt;0,0,$D$41)*$T39*PI()*0.002))))</f>
        <v>0.42984159895041585</v>
      </c>
      <c r="W39" s="11">
        <f>IF(OR($B$41=0,$F$41=0),0,IF(V39=0.5,-300,20*LOG10(ABS(1-2*V39))))</f>
        <v>-17.057806433738413</v>
      </c>
      <c r="X39" s="78" t="str">
        <f>IMDIV(IMDIV(1,IMSUM(IMDIV(1,COMPLEX($K$41,IF($I$41&lt;0,0,$I$41)*$T39*PI()*0.002)),IMDIV(1,COMPLEX(0,-500000/(IF($H$41&lt;=0.00001,0.00001,$H$41)*$T39*PI()))),IMDIV(1,COMPLEX(0,IF($J$41&lt;1,10000000000,$J$41)*$T39*PI()*2)))),IMSUM(COMPLEX($G$41,0),IMDIV(1,IMSUM(IMDIV(1,COMPLEX($K$41,IF($I$41&lt;0,0,$I$41)*$T39*PI()*0.002)),IMDIV(1,COMPLEX(0,-500000/(IF($H$41&lt;=0.00001,0.00001,$H$41)*$T39*PI()))),IMDIV(1,COMPLEX(0,IF($J$41&lt;1,10000000000,$J$41)*$T39*PI()*2))))))</f>
        <v>0.698759052205756+7.56271058421242E-002i</v>
      </c>
      <c r="Y39" s="77">
        <f>IMABS(IMPRODUCT(X39,IMDIV(COMPLEX($K$41,0),COMPLEX($K$41,IF($I$41&lt;0,0,$I$41)*$T39*PI()*0.002))))</f>
        <v>0.45252113765902074</v>
      </c>
      <c r="Z39" s="11">
        <f>IF(OR($G$41=0,$K$41=0),0,IF(Y39=0.5,-300,20*LOG10(ABS(1-2*Y39))))</f>
        <v>-20.449394004470463</v>
      </c>
      <c r="AA39" s="78" t="str">
        <f>IMDIV(IMDIV(1,IMSUM(IMDIV(1,COMPLEX($F$45,IF($D$45&lt;0,0,$D$45)*$T39*PI()*0.002)),IMDIV(1,COMPLEX(0,-500000/(IF($C$45&lt;=0.00001,0.00001,$C$45)*$T39*PI()))),IMDIV(1,COMPLEX(0,IF($E$45&lt;1,10000000000,$E$45)*$T39*PI()*2)))),IMSUM(COMPLEX($B$45,0),IMDIV(1,IMSUM(IMDIV(1,COMPLEX($F$45,IF($D$45&lt;0,0,$D$45)*$T39*PI()*0.002)),IMDIV(1,COMPLEX(0,-500000/(IF($C$45&lt;=0.00001,0.00001,$C$45)*$T39*PI()))),IMDIV(1,COMPLEX(0,IF($E$45&lt;1,10000000000,$E$45)*$T39*PI()*2))))))</f>
        <v>0.30736502912784-0.461401959247121i</v>
      </c>
      <c r="AB39" s="77">
        <f>IMABS(IMPRODUCT(AA39,IMDIV(COMPLEX($F$45,0),COMPLEX($F$45,IF($D$45&lt;0,0,$D$45)*$T39*PI()*0.002))))</f>
        <v>0</v>
      </c>
      <c r="AC39" s="11">
        <f>IF(OR($B$45=0,$F$45=0),0,IF(AB39=0.5,-300,20*LOG10(ABS(1-2*AB39))))</f>
        <v>0</v>
      </c>
      <c r="AD39" s="78">
        <f>IMABS(IMPRODUCT(IMDIV(IMDIV(IMPRODUCT(COMPLEX(0,-500000/(IF($H$45&lt;=0.00001,0.00001,$H$45)*$T39*PI())),COMPLEX($K$45,IF($I$45&lt;0,0,$I$45)*$T39*PI()*0.002)),IMSUM(COMPLEX(0,-500000/(IF($H$45&lt;=0.00001,0.00001,$H$45)*$T39*PI())),COMPLEX($K$45,IF($I$45&lt;0,0,$I$45)*$T39*PI()*0.002))),IMSUM(COMPLEX($G$45,0),IMDIV(IMPRODUCT(COMPLEX(0,-500000/(IF($H$45&lt;=0.00001,0.00001,$H$45)*$T39*PI())),COMPLEX($K$45,IF($I$45&lt;0,0,$I$45)*$T39*PI()*0.002)),IMSUM(COMPLEX(0,-500000/(IF($H$45&lt;=0.00001,0.00001,$H$45)*$T39*PI())),COMPLEX($K$45,IF($I$45&lt;0,0,$I$45)*$T39*PI()*0.002))))),IMDIV(COMPLEX($K$45,0),COMPLEX($K$45,IF($I$45&lt;0,0,$I$45)*$T39*PI()*0.002))))</f>
        <v>0</v>
      </c>
      <c r="AE39" s="77">
        <f>IMABS(IMPRODUCT(AD39,IMDIV(COMPLEX($K$45,0),COMPLEX($K$45,IF($I$45&lt;0,0,$I$45)*$T39*PI()*0.002))))</f>
        <v>0</v>
      </c>
      <c r="AF39" s="11">
        <f>IF(OR($G$45=0,$K$45=0),0,IF(AE39=0.5,-300,20*LOG10(ABS(1-2*AE39))))</f>
        <v>0</v>
      </c>
      <c r="AG39" s="11">
        <f>IF(LEFT($N$39,1)="t",IF(T39&lt;=30,-16,IF(T39&gt;=60,-10,-(16-20*LOG10(T39/30)))),IF(LEFT($N$39,1)="g",IF(T39&lt;=40,-16,-(10-20*LOG10(T39/80))),0))</f>
        <v>0</v>
      </c>
      <c r="AH39" s="3"/>
    </row>
    <row r="40" spans="1:34" ht="12.75">
      <c r="A40" s="3"/>
      <c r="B40" s="24" t="s">
        <v>5</v>
      </c>
      <c r="C40" s="25" t="s">
        <v>61</v>
      </c>
      <c r="D40" s="25" t="s">
        <v>62</v>
      </c>
      <c r="E40" s="7" t="s">
        <v>48</v>
      </c>
      <c r="F40" s="37" t="s">
        <v>5</v>
      </c>
      <c r="G40" s="25" t="s">
        <v>5</v>
      </c>
      <c r="H40" s="25" t="s">
        <v>61</v>
      </c>
      <c r="I40" s="25" t="s">
        <v>62</v>
      </c>
      <c r="J40" s="7" t="s">
        <v>48</v>
      </c>
      <c r="K40" s="26" t="s">
        <v>5</v>
      </c>
      <c r="L40" s="3"/>
      <c r="M40" s="3"/>
      <c r="N40" s="3"/>
      <c r="O40" s="3"/>
      <c r="P40" s="3"/>
      <c r="Q40" s="3"/>
      <c r="R40" s="3"/>
      <c r="S40" s="6">
        <f t="shared" si="2"/>
        <v>36</v>
      </c>
      <c r="T40" s="11">
        <f>IF(LEFT($N$39,1)="t",79/99+T39,IF(LEFT($N$39,1)="g",1+T39,((($N$45-$M$45)/99))+T39))</f>
        <v>273.7373737373733</v>
      </c>
      <c r="U40" s="75" t="str">
        <f>IMDIV(IMDIV(1,IMSUM(IMDIV(1,COMPLEX($F$41,IF($D$41&lt;0,0,$D$41)*$T40*PI()*0.002)),IMDIV(1,COMPLEX(0,-500000/(IF($C$41&lt;=0.00001,0.00001,$C$41)*$T40*PI()))),IMDIV(1,COMPLEX(0,IF($E$41&lt;1,10000000000,$E$41)*$T40*PI()*2)))),IMSUM(COMPLEX($B$41,0),IMDIV(1,IMSUM(IMDIV(1,COMPLEX($F$41,IF($D$41&lt;0,0,$D$41)*$T40*PI()*0.002)),IMDIV(1,COMPLEX(0,-500000/(IF($C$41&lt;=0.00001,0.00001,$C$41)*$T40*PI()))),IMDIV(1,COMPLEX(0,IF($E$41&lt;1,10000000000,$E$41)*$T40*PI()*2))))))</f>
        <v>0.632995635074532+0.220928944694655i</v>
      </c>
      <c r="V40" s="76">
        <f>IMABS(IMPRODUCT(U40,IMDIV(COMPLEX($F$41,0),COMPLEX($F$41,IF($D$41&lt;0,0,$D$41)*$T40*PI()*0.002))))</f>
        <v>0.42837199073612164</v>
      </c>
      <c r="W40" s="11">
        <f>IF(OR($B$41=0,$F$41=0),0,IF(V40=0.5,-300,20*LOG10(ABS(1-2*V40))))</f>
        <v>-16.877742464560576</v>
      </c>
      <c r="X40" s="78" t="str">
        <f>IMDIV(IMDIV(1,IMSUM(IMDIV(1,COMPLEX($K$41,IF($I$41&lt;0,0,$I$41)*$T40*PI()*0.002)),IMDIV(1,COMPLEX(0,-500000/(IF($H$41&lt;=0.00001,0.00001,$H$41)*$T40*PI()))),IMDIV(1,COMPLEX(0,IF($J$41&lt;1,10000000000,$J$41)*$T40*PI()*2)))),IMSUM(COMPLEX($G$41,0),IMDIV(1,IMSUM(IMDIV(1,COMPLEX($K$41,IF($I$41&lt;0,0,$I$41)*$T40*PI()*0.002)),IMDIV(1,COMPLEX(0,-500000/(IF($H$41&lt;=0.00001,0.00001,$H$41)*$T40*PI()))),IMDIV(1,COMPLEX(0,IF($J$41&lt;1,10000000000,$J$41)*$T40*PI()*2))))))</f>
        <v>0.702396756003562+7.35793493858004E-002i</v>
      </c>
      <c r="Y40" s="77">
        <f>IMABS(IMPRODUCT(X40,IMDIV(COMPLEX($K$41,0),COMPLEX($K$41,IF($I$41&lt;0,0,$I$41)*$T40*PI()*0.002))))</f>
        <v>0.4512445373665998</v>
      </c>
      <c r="Z40" s="11">
        <f>IF(OR($G$41=0,$K$41=0),0,IF(Y40=0.5,-300,20*LOG10(ABS(1-2*Y40))))</f>
        <v>-20.218934451717757</v>
      </c>
      <c r="AA40" s="78" t="str">
        <f>IMDIV(IMDIV(1,IMSUM(IMDIV(1,COMPLEX($F$45,IF($D$45&lt;0,0,$D$45)*$T40*PI()*0.002)),IMDIV(1,COMPLEX(0,-500000/(IF($C$45&lt;=0.00001,0.00001,$C$45)*$T40*PI()))),IMDIV(1,COMPLEX(0,IF($E$45&lt;1,10000000000,$E$45)*$T40*PI()*2)))),IMSUM(COMPLEX($B$45,0),IMDIV(1,IMSUM(IMDIV(1,COMPLEX($F$45,IF($D$45&lt;0,0,$D$45)*$T40*PI()*0.002)),IMDIV(1,COMPLEX(0,-500000/(IF($C$45&lt;=0.00001,0.00001,$C$45)*$T40*PI()))),IMDIV(1,COMPLEX(0,IF($E$45&lt;1,10000000000,$E$45)*$T40*PI()*2))))))</f>
        <v>0.300445869726435-0.458451904882902i</v>
      </c>
      <c r="AB40" s="77">
        <f>IMABS(IMPRODUCT(AA40,IMDIV(COMPLEX($F$45,0),COMPLEX($F$45,IF($D$45&lt;0,0,$D$45)*$T40*PI()*0.002))))</f>
        <v>0</v>
      </c>
      <c r="AC40" s="11">
        <f>IF(OR($B$45=0,$F$45=0),0,IF(AB40=0.5,-300,20*LOG10(ABS(1-2*AB40))))</f>
        <v>0</v>
      </c>
      <c r="AD40" s="78">
        <f>IMABS(IMPRODUCT(IMDIV(IMDIV(IMPRODUCT(COMPLEX(0,-500000/(IF($H$45&lt;=0.00001,0.00001,$H$45)*$T40*PI())),COMPLEX($K$45,IF($I$45&lt;0,0,$I$45)*$T40*PI()*0.002)),IMSUM(COMPLEX(0,-500000/(IF($H$45&lt;=0.00001,0.00001,$H$45)*$T40*PI())),COMPLEX($K$45,IF($I$45&lt;0,0,$I$45)*$T40*PI()*0.002))),IMSUM(COMPLEX($G$45,0),IMDIV(IMPRODUCT(COMPLEX(0,-500000/(IF($H$45&lt;=0.00001,0.00001,$H$45)*$T40*PI())),COMPLEX($K$45,IF($I$45&lt;0,0,$I$45)*$T40*PI()*0.002)),IMSUM(COMPLEX(0,-500000/(IF($H$45&lt;=0.00001,0.00001,$H$45)*$T40*PI())),COMPLEX($K$45,IF($I$45&lt;0,0,$I$45)*$T40*PI()*0.002))))),IMDIV(COMPLEX($K$45,0),COMPLEX($K$45,IF($I$45&lt;0,0,$I$45)*$T40*PI()*0.002))))</f>
        <v>0</v>
      </c>
      <c r="AE40" s="77">
        <f>IMABS(IMPRODUCT(AD40,IMDIV(COMPLEX($K$45,0),COMPLEX($K$45,IF($I$45&lt;0,0,$I$45)*$T40*PI()*0.002))))</f>
        <v>0</v>
      </c>
      <c r="AF40" s="11">
        <f>IF(OR($G$45=0,$K$45=0),0,IF(AE40=0.5,-300,20*LOG10(ABS(1-2*AE40))))</f>
        <v>0</v>
      </c>
      <c r="AG40" s="11">
        <f>IF(LEFT($N$39,1)="t",IF(T40&lt;=30,-16,IF(T40&gt;=60,-10,-(16-20*LOG10(T40/30)))),IF(LEFT($N$39,1)="g",IF(T40&lt;=40,-16,-(10-20*LOG10(T40/80))),0))</f>
        <v>0</v>
      </c>
      <c r="AH40" s="3"/>
    </row>
    <row r="41" spans="1:34" ht="12.75">
      <c r="A41" s="3"/>
      <c r="B41" s="30">
        <v>100</v>
      </c>
      <c r="C41" s="31">
        <v>0</v>
      </c>
      <c r="D41" s="31">
        <v>70</v>
      </c>
      <c r="E41" s="74">
        <v>0</v>
      </c>
      <c r="F41" s="40">
        <v>100</v>
      </c>
      <c r="G41" s="31">
        <v>100</v>
      </c>
      <c r="H41" s="31">
        <v>2</v>
      </c>
      <c r="I41" s="31">
        <v>70</v>
      </c>
      <c r="J41" s="74">
        <v>0</v>
      </c>
      <c r="K41" s="32">
        <v>100</v>
      </c>
      <c r="L41" s="3"/>
      <c r="M41" s="3"/>
      <c r="N41" s="3"/>
      <c r="O41" s="3"/>
      <c r="P41" s="7"/>
      <c r="Q41" s="7"/>
      <c r="R41" s="5"/>
      <c r="S41" s="6">
        <f t="shared" si="2"/>
        <v>37</v>
      </c>
      <c r="T41" s="11">
        <f>IF(LEFT($N$39,1)="t",79/99+T40,IF(LEFT($N$39,1)="g",1+T40,((($N$45-$M$45)/99))+T40))</f>
        <v>277.2727272727268</v>
      </c>
      <c r="U41" s="75" t="str">
        <f>IMDIV(IMDIV(1,IMSUM(IMDIV(1,COMPLEX($F$41,IF($D$41&lt;0,0,$D$41)*$T41*PI()*0.002)),IMDIV(1,COMPLEX(0,-500000/(IF($C$41&lt;=0.00001,0.00001,$C$41)*$T41*PI()))),IMDIV(1,COMPLEX(0,IF($E$41&lt;1,10000000000,$E$41)*$T41*PI()*2)))),IMSUM(COMPLEX($B$41,0),IMDIV(1,IMSUM(IMDIV(1,COMPLEX($F$41,IF($D$41&lt;0,0,$D$41)*$T41*PI()*0.002)),IMDIV(1,COMPLEX(0,-500000/(IF($C$41&lt;=0.00001,0.00001,$C$41)*$T41*PI()))),IMDIV(1,COMPLEX(0,IF($E$41&lt;1,10000000000,$E$41)*$T41*PI()*2))))))</f>
        <v>0.635516043600779+0.222245442116493i</v>
      </c>
      <c r="V41" s="76">
        <f>IMABS(IMPRODUCT(U41,IMDIV(COMPLEX($F$41,0),COMPLEX($F$41,IF($D$41&lt;0,0,$D$41)*$T41*PI()*0.002))))</f>
        <v>0.4268985422617856</v>
      </c>
      <c r="W41" s="11">
        <f>IF(OR($B$41=0,$F$41=0),0,IF(V41=0.5,-300,20*LOG10(ABS(1-2*V41))))</f>
        <v>-16.70087933789142</v>
      </c>
      <c r="X41" s="78" t="str">
        <f>IMDIV(IMDIV(1,IMSUM(IMDIV(1,COMPLEX($K$41,IF($I$41&lt;0,0,$I$41)*$T41*PI()*0.002)),IMDIV(1,COMPLEX(0,-500000/(IF($H$41&lt;=0.00001,0.00001,$H$41)*$T41*PI()))),IMDIV(1,COMPLEX(0,IF($J$41&lt;1,10000000000,$J$41)*$T41*PI()*2)))),IMSUM(COMPLEX($G$41,0),IMDIV(1,IMSUM(IMDIV(1,COMPLEX($K$41,IF($I$41&lt;0,0,$I$41)*$T41*PI()*0.002)),IMDIV(1,COMPLEX(0,-500000/(IF($H$41&lt;=0.00001,0.00001,$H$41)*$T41*PI()))),IMDIV(1,COMPLEX(0,IF($J$41&lt;1,10000000000,$J$41)*$T41*PI()*2))))))</f>
        <v>0.706007262532354+7.14449613135547E-002i</v>
      </c>
      <c r="Y41" s="77">
        <f>IMABS(IMPRODUCT(X41,IMDIV(COMPLEX($K$41,0),COMPLEX($K$41,IF($I$41&lt;0,0,$I$41)*$T41*PI()*0.002))))</f>
        <v>0.44995180329323176</v>
      </c>
      <c r="Z41" s="11">
        <f>IF(OR($G$41=0,$K$41=0),0,IF(Y41=0.5,-300,20*LOG10(ABS(1-2*Y41))))</f>
        <v>-19.991631407220304</v>
      </c>
      <c r="AA41" s="78" t="str">
        <f>IMDIV(IMDIV(1,IMSUM(IMDIV(1,COMPLEX($F$45,IF($D$45&lt;0,0,$D$45)*$T41*PI()*0.002)),IMDIV(1,COMPLEX(0,-500000/(IF($C$45&lt;=0.00001,0.00001,$C$45)*$T41*PI()))),IMDIV(1,COMPLEX(0,IF($E$45&lt;1,10000000000,$E$45)*$T41*PI()*2)))),IMSUM(COMPLEX($B$45,0),IMDIV(1,IMSUM(IMDIV(1,COMPLEX($F$45,IF($D$45&lt;0,0,$D$45)*$T41*PI()*0.002)),IMDIV(1,COMPLEX(0,-500000/(IF($C$45&lt;=0.00001,0.00001,$C$45)*$T41*PI()))),IMDIV(1,COMPLEX(0,IF($E$45&lt;1,10000000000,$E$45)*$T41*PI()*2))))))</f>
        <v>0.293742939501579-0.455475603072822i</v>
      </c>
      <c r="AB41" s="77">
        <f>IMABS(IMPRODUCT(AA41,IMDIV(COMPLEX($F$45,0),COMPLEX($F$45,IF($D$45&lt;0,0,$D$45)*$T41*PI()*0.002))))</f>
        <v>0</v>
      </c>
      <c r="AC41" s="11">
        <f>IF(OR($B$45=0,$F$45=0),0,IF(AB41=0.5,-300,20*LOG10(ABS(1-2*AB41))))</f>
        <v>0</v>
      </c>
      <c r="AD41" s="78">
        <f>IMABS(IMPRODUCT(IMDIV(IMDIV(IMPRODUCT(COMPLEX(0,-500000/(IF($H$45&lt;=0.00001,0.00001,$H$45)*$T41*PI())),COMPLEX($K$45,IF($I$45&lt;0,0,$I$45)*$T41*PI()*0.002)),IMSUM(COMPLEX(0,-500000/(IF($H$45&lt;=0.00001,0.00001,$H$45)*$T41*PI())),COMPLEX($K$45,IF($I$45&lt;0,0,$I$45)*$T41*PI()*0.002))),IMSUM(COMPLEX($G$45,0),IMDIV(IMPRODUCT(COMPLEX(0,-500000/(IF($H$45&lt;=0.00001,0.00001,$H$45)*$T41*PI())),COMPLEX($K$45,IF($I$45&lt;0,0,$I$45)*$T41*PI()*0.002)),IMSUM(COMPLEX(0,-500000/(IF($H$45&lt;=0.00001,0.00001,$H$45)*$T41*PI())),COMPLEX($K$45,IF($I$45&lt;0,0,$I$45)*$T41*PI()*0.002))))),IMDIV(COMPLEX($K$45,0),COMPLEX($K$45,IF($I$45&lt;0,0,$I$45)*$T41*PI()*0.002))))</f>
        <v>0</v>
      </c>
      <c r="AE41" s="77">
        <f>IMABS(IMPRODUCT(AD41,IMDIV(COMPLEX($K$45,0),COMPLEX($K$45,IF($I$45&lt;0,0,$I$45)*$T41*PI()*0.002))))</f>
        <v>0</v>
      </c>
      <c r="AF41" s="11">
        <f>IF(OR($G$45=0,$K$45=0),0,IF(AE41=0.5,-300,20*LOG10(ABS(1-2*AE41))))</f>
        <v>0</v>
      </c>
      <c r="AG41" s="11">
        <f>IF(LEFT($N$39,1)="t",IF(T41&lt;=30,-16,IF(T41&gt;=60,-10,-(16-20*LOG10(T41/30)))),IF(LEFT($N$39,1)="g",IF(T41&lt;=40,-16,-(10-20*LOG10(T41/80))),0))</f>
        <v>0</v>
      </c>
      <c r="AH41" s="3"/>
    </row>
    <row r="42" spans="1:34" ht="13.5" thickBot="1">
      <c r="A42" s="3"/>
      <c r="B42" s="48" t="s">
        <v>23</v>
      </c>
      <c r="C42" s="36"/>
      <c r="D42" s="36"/>
      <c r="E42" s="36"/>
      <c r="F42" s="38"/>
      <c r="G42" s="49" t="s">
        <v>27</v>
      </c>
      <c r="H42" s="36"/>
      <c r="I42" s="36"/>
      <c r="J42" s="36"/>
      <c r="K42" s="14"/>
      <c r="L42" s="3"/>
      <c r="M42" s="3"/>
      <c r="N42" s="3"/>
      <c r="O42" s="3"/>
      <c r="P42" s="7"/>
      <c r="Q42" s="7"/>
      <c r="R42" s="5"/>
      <c r="S42" s="6">
        <f t="shared" si="2"/>
        <v>38</v>
      </c>
      <c r="T42" s="11">
        <f>IF(LEFT($N$39,1)="t",79/99+T41,IF(LEFT($N$39,1)="g",1+T41,((($N$45-$M$45)/99))+T41))</f>
        <v>280.8080808080803</v>
      </c>
      <c r="U42" s="75" t="str">
        <f>IMDIV(IMDIV(1,IMSUM(IMDIV(1,COMPLEX($F$41,IF($D$41&lt;0,0,$D$41)*$T42*PI()*0.002)),IMDIV(1,COMPLEX(0,-500000/(IF($C$41&lt;=0.00001,0.00001,$C$41)*$T42*PI()))),IMDIV(1,COMPLEX(0,IF($E$41&lt;1,10000000000,$E$41)*$T42*PI()*2)))),IMSUM(COMPLEX($B$41,0),IMDIV(1,IMSUM(IMDIV(1,COMPLEX($F$41,IF($D$41&lt;0,0,$D$41)*$T42*PI()*0.002)),IMDIV(1,COMPLEX(0,-500000/(IF($C$41&lt;=0.00001,0.00001,$C$41)*$T42*PI()))),IMDIV(1,COMPLEX(0,IF($E$41&lt;1,10000000000,$E$41)*$T42*PI()*2))))))</f>
        <v>0.638033751611036+0.223524416658804i</v>
      </c>
      <c r="V42" s="76">
        <f>IMABS(IMPRODUCT(U42,IMDIV(COMPLEX($F$41,0),COMPLEX($F$41,IF($D$41&lt;0,0,$D$41)*$T42*PI()*0.002))))</f>
        <v>0.4254215774658416</v>
      </c>
      <c r="W42" s="11">
        <f>IF(OR($B$41=0,$F$41=0),0,IF(V42=0.5,-300,20*LOG10(ABS(1-2*V42))))</f>
        <v>-16.527136226234912</v>
      </c>
      <c r="X42" s="78" t="str">
        <f>IMDIV(IMDIV(1,IMSUM(IMDIV(1,COMPLEX($K$41,IF($I$41&lt;0,0,$I$41)*$T42*PI()*0.002)),IMDIV(1,COMPLEX(0,-500000/(IF($H$41&lt;=0.00001,0.00001,$H$41)*$T42*PI()))),IMDIV(1,COMPLEX(0,IF($J$41&lt;1,10000000000,$J$41)*$T42*PI()*2)))),IMSUM(COMPLEX($G$41,0),IMDIV(1,IMSUM(IMDIV(1,COMPLEX($K$41,IF($I$41&lt;0,0,$I$41)*$T42*PI()*0.002)),IMDIV(1,COMPLEX(0,-500000/(IF($H$41&lt;=0.00001,0.00001,$H$41)*$T42*PI()))),IMDIV(1,COMPLEX(0,IF($J$41&lt;1,10000000000,$J$41)*$T42*PI()*2))))))</f>
        <v>0.709588474767856+6.92247588294727E-002i</v>
      </c>
      <c r="Y42" s="77">
        <f>IMABS(IMPRODUCT(X42,IMDIV(COMPLEX($K$41,0),COMPLEX($K$41,IF($I$41&lt;0,0,$I$41)*$T42*PI()*0.002))))</f>
        <v>0.44864306972189544</v>
      </c>
      <c r="Z42" s="11">
        <f>IF(OR($G$41=0,$K$41=0),0,IF(Y42=0.5,-300,20*LOG10(ABS(1-2*Y42))))</f>
        <v>-19.767418945598866</v>
      </c>
      <c r="AA42" s="78" t="str">
        <f>IMDIV(IMDIV(1,IMSUM(IMDIV(1,COMPLEX($F$45,IF($D$45&lt;0,0,$D$45)*$T42*PI()*0.002)),IMDIV(1,COMPLEX(0,-500000/(IF($C$45&lt;=0.00001,0.00001,$C$45)*$T42*PI()))),IMDIV(1,COMPLEX(0,IF($E$45&lt;1,10000000000,$E$45)*$T42*PI()*2)))),IMSUM(COMPLEX($B$45,0),IMDIV(1,IMSUM(IMDIV(1,COMPLEX($F$45,IF($D$45&lt;0,0,$D$45)*$T42*PI()*0.002)),IMDIV(1,COMPLEX(0,-500000/(IF($C$45&lt;=0.00001,0.00001,$C$45)*$T42*PI()))),IMDIV(1,COMPLEX(0,IF($E$45&lt;1,10000000000,$E$45)*$T42*PI()*2))))))</f>
        <v>0.287248159913542-0.452478347039752i</v>
      </c>
      <c r="AB42" s="77">
        <f>IMABS(IMPRODUCT(AA42,IMDIV(COMPLEX($F$45,0),COMPLEX($F$45,IF($D$45&lt;0,0,$D$45)*$T42*PI()*0.002))))</f>
        <v>0</v>
      </c>
      <c r="AC42" s="11">
        <f>IF(OR($B$45=0,$F$45=0),0,IF(AB42=0.5,-300,20*LOG10(ABS(1-2*AB42))))</f>
        <v>0</v>
      </c>
      <c r="AD42" s="78">
        <f>IMABS(IMPRODUCT(IMDIV(IMDIV(IMPRODUCT(COMPLEX(0,-500000/(IF($H$45&lt;=0.00001,0.00001,$H$45)*$T42*PI())),COMPLEX($K$45,IF($I$45&lt;0,0,$I$45)*$T42*PI()*0.002)),IMSUM(COMPLEX(0,-500000/(IF($H$45&lt;=0.00001,0.00001,$H$45)*$T42*PI())),COMPLEX($K$45,IF($I$45&lt;0,0,$I$45)*$T42*PI()*0.002))),IMSUM(COMPLEX($G$45,0),IMDIV(IMPRODUCT(COMPLEX(0,-500000/(IF($H$45&lt;=0.00001,0.00001,$H$45)*$T42*PI())),COMPLEX($K$45,IF($I$45&lt;0,0,$I$45)*$T42*PI()*0.002)),IMSUM(COMPLEX(0,-500000/(IF($H$45&lt;=0.00001,0.00001,$H$45)*$T42*PI())),COMPLEX($K$45,IF($I$45&lt;0,0,$I$45)*$T42*PI()*0.002))))),IMDIV(COMPLEX($K$45,0),COMPLEX($K$45,IF($I$45&lt;0,0,$I$45)*$T42*PI()*0.002))))</f>
        <v>0</v>
      </c>
      <c r="AE42" s="77">
        <f>IMABS(IMPRODUCT(AD42,IMDIV(COMPLEX($K$45,0),COMPLEX($K$45,IF($I$45&lt;0,0,$I$45)*$T42*PI()*0.002))))</f>
        <v>0</v>
      </c>
      <c r="AF42" s="11">
        <f>IF(OR($G$45=0,$K$45=0),0,IF(AE42=0.5,-300,20*LOG10(ABS(1-2*AE42))))</f>
        <v>0</v>
      </c>
      <c r="AG42" s="11">
        <f>IF(LEFT($N$39,1)="t",IF(T42&lt;=30,-16,IF(T42&gt;=60,-10,-(16-20*LOG10(T42/30)))),IF(LEFT($N$39,1)="g",IF(T42&lt;=40,-16,-(10-20*LOG10(T42/80))),0))</f>
        <v>0</v>
      </c>
      <c r="AH42" s="3"/>
    </row>
    <row r="43" spans="1:34" ht="12.75">
      <c r="A43" s="3"/>
      <c r="B43" s="63" t="s">
        <v>40</v>
      </c>
      <c r="C43" s="36"/>
      <c r="D43" s="36"/>
      <c r="E43" s="7"/>
      <c r="F43" s="37" t="s">
        <v>0</v>
      </c>
      <c r="G43" s="64" t="s">
        <v>40</v>
      </c>
      <c r="H43" s="36"/>
      <c r="I43" s="36"/>
      <c r="J43" s="7"/>
      <c r="K43" s="26" t="s">
        <v>0</v>
      </c>
      <c r="L43" s="3"/>
      <c r="M43" s="33" t="s">
        <v>24</v>
      </c>
      <c r="N43" s="34"/>
      <c r="O43" s="3"/>
      <c r="P43" s="36"/>
      <c r="Q43" s="36"/>
      <c r="R43" s="5"/>
      <c r="S43" s="6">
        <f t="shared" si="2"/>
        <v>39</v>
      </c>
      <c r="T43" s="11">
        <f>IF(LEFT($N$39,1)="t",79/99+T42,IF(LEFT($N$39,1)="g",1+T42,((($N$45-$M$45)/99))+T42))</f>
        <v>284.34343434343384</v>
      </c>
      <c r="U43" s="75" t="str">
        <f>IMDIV(IMDIV(1,IMSUM(IMDIV(1,COMPLEX($F$41,IF($D$41&lt;0,0,$D$41)*$T43*PI()*0.002)),IMDIV(1,COMPLEX(0,-500000/(IF($C$41&lt;=0.00001,0.00001,$C$41)*$T43*PI()))),IMDIV(1,COMPLEX(0,IF($E$41&lt;1,10000000000,$E$41)*$T43*PI()*2)))),IMSUM(COMPLEX($B$41,0),IMDIV(1,IMSUM(IMDIV(1,COMPLEX($F$41,IF($D$41&lt;0,0,$D$41)*$T43*PI()*0.002)),IMDIV(1,COMPLEX(0,-500000/(IF($C$41&lt;=0.00001,0.00001,$C$41)*$T43*PI()))),IMDIV(1,COMPLEX(0,IF($E$41&lt;1,10000000000,$E$41)*$T43*PI()*2))))))</f>
        <v>0.640548158248119+0.224766307025977i</v>
      </c>
      <c r="V43" s="76">
        <f>IMABS(IMPRODUCT(U43,IMDIV(COMPLEX($F$41,0),COMPLEX($F$41,IF($D$41&lt;0,0,$D$41)*$T43*PI()*0.002))))</f>
        <v>0.42394141392292245</v>
      </c>
      <c r="W43" s="11">
        <f>IF(OR($B$41=0,$F$41=0),0,IF(V43=0.5,-300,20*LOG10(ABS(1-2*V43))))</f>
        <v>-16.356435133689427</v>
      </c>
      <c r="X43" s="78" t="str">
        <f>IMDIV(IMDIV(1,IMSUM(IMDIV(1,COMPLEX($K$41,IF($I$41&lt;0,0,$I$41)*$T43*PI()*0.002)),IMDIV(1,COMPLEX(0,-500000/(IF($H$41&lt;=0.00001,0.00001,$H$41)*$T43*PI()))),IMDIV(1,COMPLEX(0,IF($J$41&lt;1,10000000000,$J$41)*$T43*PI()*2)))),IMSUM(COMPLEX($G$41,0),IMDIV(1,IMSUM(IMDIV(1,COMPLEX($K$41,IF($I$41&lt;0,0,$I$41)*$T43*PI()*0.002)),IMDIV(1,COMPLEX(0,-500000/(IF($H$41&lt;=0.00001,0.00001,$H$41)*$T43*PI()))),IMDIV(1,COMPLEX(0,IF($J$41&lt;1,10000000000,$J$41)*$T43*PI()*2))))))</f>
        <v>0.713138322663439+6.69196161831639E-002i</v>
      </c>
      <c r="Y43" s="77">
        <f>IMABS(IMPRODUCT(X43,IMDIV(COMPLEX($K$41,0),COMPLEX($K$41,IF($I$41&lt;0,0,$I$41)*$T43*PI()*0.002))))</f>
        <v>0.44731847757734544</v>
      </c>
      <c r="Z43" s="11">
        <f>IF(OR($G$41=0,$K$41=0),0,IF(Y43=0.5,-300,20*LOG10(ABS(1-2*Y43))))</f>
        <v>-19.546233747180455</v>
      </c>
      <c r="AA43" s="78" t="str">
        <f>IMDIV(IMDIV(1,IMSUM(IMDIV(1,COMPLEX($F$45,IF($D$45&lt;0,0,$D$45)*$T43*PI()*0.002)),IMDIV(1,COMPLEX(0,-500000/(IF($C$45&lt;=0.00001,0.00001,$C$45)*$T43*PI()))),IMDIV(1,COMPLEX(0,IF($E$45&lt;1,10000000000,$E$45)*$T43*PI()*2)))),IMSUM(COMPLEX($B$45,0),IMDIV(1,IMSUM(IMDIV(1,COMPLEX($F$45,IF($D$45&lt;0,0,$D$45)*$T43*PI()*0.002)),IMDIV(1,COMPLEX(0,-500000/(IF($C$45&lt;=0.00001,0.00001,$C$45)*$T43*PI()))),IMDIV(1,COMPLEX(0,IF($E$45&lt;1,10000000000,$E$45)*$T43*PI()*2))))))</f>
        <v>0.280953764573333-0.449464956081567i</v>
      </c>
      <c r="AB43" s="77">
        <f>IMABS(IMPRODUCT(AA43,IMDIV(COMPLEX($F$45,0),COMPLEX($F$45,IF($D$45&lt;0,0,$D$45)*$T43*PI()*0.002))))</f>
        <v>0</v>
      </c>
      <c r="AC43" s="11">
        <f>IF(OR($B$45=0,$F$45=0),0,IF(AB43=0.5,-300,20*LOG10(ABS(1-2*AB43))))</f>
        <v>0</v>
      </c>
      <c r="AD43" s="78">
        <f>IMABS(IMPRODUCT(IMDIV(IMDIV(IMPRODUCT(COMPLEX(0,-500000/(IF($H$45&lt;=0.00001,0.00001,$H$45)*$T43*PI())),COMPLEX($K$45,IF($I$45&lt;0,0,$I$45)*$T43*PI()*0.002)),IMSUM(COMPLEX(0,-500000/(IF($H$45&lt;=0.00001,0.00001,$H$45)*$T43*PI())),COMPLEX($K$45,IF($I$45&lt;0,0,$I$45)*$T43*PI()*0.002))),IMSUM(COMPLEX($G$45,0),IMDIV(IMPRODUCT(COMPLEX(0,-500000/(IF($H$45&lt;=0.00001,0.00001,$H$45)*$T43*PI())),COMPLEX($K$45,IF($I$45&lt;0,0,$I$45)*$T43*PI()*0.002)),IMSUM(COMPLEX(0,-500000/(IF($H$45&lt;=0.00001,0.00001,$H$45)*$T43*PI())),COMPLEX($K$45,IF($I$45&lt;0,0,$I$45)*$T43*PI()*0.002))))),IMDIV(COMPLEX($K$45,0),COMPLEX($K$45,IF($I$45&lt;0,0,$I$45)*$T43*PI()*0.002))))</f>
        <v>0</v>
      </c>
      <c r="AE43" s="77">
        <f>IMABS(IMPRODUCT(AD43,IMDIV(COMPLEX($K$45,0),COMPLEX($K$45,IF($I$45&lt;0,0,$I$45)*$T43*PI()*0.002))))</f>
        <v>0</v>
      </c>
      <c r="AF43" s="11">
        <f>IF(OR($G$45=0,$K$45=0),0,IF(AE43=0.5,-300,20*LOG10(ABS(1-2*AE43))))</f>
        <v>0</v>
      </c>
      <c r="AG43" s="11">
        <f>IF(LEFT($N$39,1)="t",IF(T43&lt;=30,-16,IF(T43&gt;=60,-10,-(16-20*LOG10(T43/30)))),IF(LEFT($N$39,1)="g",IF(T43&lt;=40,-16,-(10-20*LOG10(T43/80))),0))</f>
        <v>0</v>
      </c>
      <c r="AH43" s="3"/>
    </row>
    <row r="44" spans="1:34" ht="12.75">
      <c r="A44" s="3"/>
      <c r="B44" s="24" t="s">
        <v>5</v>
      </c>
      <c r="C44" s="25" t="s">
        <v>61</v>
      </c>
      <c r="D44" s="25" t="s">
        <v>62</v>
      </c>
      <c r="E44" s="7" t="s">
        <v>48</v>
      </c>
      <c r="F44" s="37" t="s">
        <v>5</v>
      </c>
      <c r="G44" s="25" t="s">
        <v>5</v>
      </c>
      <c r="H44" s="25" t="s">
        <v>61</v>
      </c>
      <c r="I44" s="25" t="s">
        <v>62</v>
      </c>
      <c r="J44" s="7" t="s">
        <v>48</v>
      </c>
      <c r="K44" s="26" t="s">
        <v>5</v>
      </c>
      <c r="L44" s="3"/>
      <c r="M44" s="19" t="s">
        <v>25</v>
      </c>
      <c r="N44" s="26" t="s">
        <v>26</v>
      </c>
      <c r="O44" s="3"/>
      <c r="P44" s="25"/>
      <c r="Q44" s="25"/>
      <c r="R44" s="5"/>
      <c r="S44" s="6">
        <f t="shared" si="2"/>
        <v>40</v>
      </c>
      <c r="T44" s="11">
        <f>IF(LEFT($N$39,1)="t",79/99+T43,IF(LEFT($N$39,1)="g",1+T43,((($N$45-$M$45)/99))+T43))</f>
        <v>287.87878787878736</v>
      </c>
      <c r="U44" s="75" t="str">
        <f>IMDIV(IMDIV(1,IMSUM(IMDIV(1,COMPLEX($F$41,IF($D$41&lt;0,0,$D$41)*$T44*PI()*0.002)),IMDIV(1,COMPLEX(0,-500000/(IF($C$41&lt;=0.00001,0.00001,$C$41)*$T44*PI()))),IMDIV(1,COMPLEX(0,IF($E$41&lt;1,10000000000,$E$41)*$T44*PI()*2)))),IMSUM(COMPLEX($B$41,0),IMDIV(1,IMSUM(IMDIV(1,COMPLEX($F$41,IF($D$41&lt;0,0,$D$41)*$T44*PI()*0.002)),IMDIV(1,COMPLEX(0,-500000/(IF($C$41&lt;=0.00001,0.00001,$C$41)*$T44*PI()))),IMDIV(1,COMPLEX(0,IF($E$41&lt;1,10000000000,$E$41)*$T44*PI()*2))))))</f>
        <v>0.643058680839348+0.225971559095981i</v>
      </c>
      <c r="V44" s="76">
        <f>IMABS(IMPRODUCT(U44,IMDIV(COMPLEX($F$41,0),COMPLEX($F$41,IF($D$41&lt;0,0,$D$41)*$T44*PI()*0.002))))</f>
        <v>0.42245836281962557</v>
      </c>
      <c r="W44" s="11">
        <f>IF(OR($B$41=0,$F$41=0),0,IF(V44=0.5,-300,20*LOG10(ABS(1-2*V44))))</f>
        <v>-16.18870076126757</v>
      </c>
      <c r="X44" s="78" t="str">
        <f>IMDIV(IMDIV(1,IMSUM(IMDIV(1,COMPLEX($K$41,IF($I$41&lt;0,0,$I$41)*$T44*PI()*0.002)),IMDIV(1,COMPLEX(0,-500000/(IF($H$41&lt;=0.00001,0.00001,$H$41)*$T44*PI()))),IMDIV(1,COMPLEX(0,IF($J$41&lt;1,10000000000,$J$41)*$T44*PI()*2)))),IMSUM(COMPLEX($G$41,0),IMDIV(1,IMSUM(IMDIV(1,COMPLEX($K$41,IF($I$41&lt;0,0,$I$41)*$T44*PI()*0.002)),IMDIV(1,COMPLEX(0,-500000/(IF($H$41&lt;=0.00001,0.00001,$H$41)*$T44*PI()))),IMDIV(1,COMPLEX(0,IF($J$41&lt;1,10000000000,$J$41)*$T44*PI()*2))))))</f>
        <v>0.716654764997955+6.45304637705125E-002i</v>
      </c>
      <c r="Y44" s="77">
        <f>IMABS(IMPRODUCT(X44,IMDIV(COMPLEX($K$41,0),COMPLEX($K$41,IF($I$41&lt;0,0,$I$41)*$T44*PI()*0.002))))</f>
        <v>0.4459781744090651</v>
      </c>
      <c r="Z44" s="11">
        <f>IF(OR($G$41=0,$K$41=0),0,IF(Y44=0.5,-300,20*LOG10(ABS(1-2*Y44))))</f>
        <v>-19.328014957417555</v>
      </c>
      <c r="AA44" s="78" t="str">
        <f>IMDIV(IMDIV(1,IMSUM(IMDIV(1,COMPLEX($F$45,IF($D$45&lt;0,0,$D$45)*$T44*PI()*0.002)),IMDIV(1,COMPLEX(0,-500000/(IF($C$45&lt;=0.00001,0.00001,$C$45)*$T44*PI()))),IMDIV(1,COMPLEX(0,IF($E$45&lt;1,10000000000,$E$45)*$T44*PI()*2)))),IMSUM(COMPLEX($B$45,0),IMDIV(1,IMSUM(IMDIV(1,COMPLEX($F$45,IF($D$45&lt;0,0,$D$45)*$T44*PI()*0.002)),IMDIV(1,COMPLEX(0,-500000/(IF($C$45&lt;=0.00001,0.00001,$C$45)*$T44*PI()))),IMDIV(1,COMPLEX(0,IF($E$45&lt;1,10000000000,$E$45)*$T44*PI()*2))))))</f>
        <v>0.274852290714105-0.446439815656393i</v>
      </c>
      <c r="AB44" s="77">
        <f>IMABS(IMPRODUCT(AA44,IMDIV(COMPLEX($F$45,0),COMPLEX($F$45,IF($D$45&lt;0,0,$D$45)*$T44*PI()*0.002))))</f>
        <v>0</v>
      </c>
      <c r="AC44" s="11">
        <f>IF(OR($B$45=0,$F$45=0),0,IF(AB44=0.5,-300,20*LOG10(ABS(1-2*AB44))))</f>
        <v>0</v>
      </c>
      <c r="AD44" s="78">
        <f>IMABS(IMPRODUCT(IMDIV(IMDIV(IMPRODUCT(COMPLEX(0,-500000/(IF($H$45&lt;=0.00001,0.00001,$H$45)*$T44*PI())),COMPLEX($K$45,IF($I$45&lt;0,0,$I$45)*$T44*PI()*0.002)),IMSUM(COMPLEX(0,-500000/(IF($H$45&lt;=0.00001,0.00001,$H$45)*$T44*PI())),COMPLEX($K$45,IF($I$45&lt;0,0,$I$45)*$T44*PI()*0.002))),IMSUM(COMPLEX($G$45,0),IMDIV(IMPRODUCT(COMPLEX(0,-500000/(IF($H$45&lt;=0.00001,0.00001,$H$45)*$T44*PI())),COMPLEX($K$45,IF($I$45&lt;0,0,$I$45)*$T44*PI()*0.002)),IMSUM(COMPLEX(0,-500000/(IF($H$45&lt;=0.00001,0.00001,$H$45)*$T44*PI())),COMPLEX($K$45,IF($I$45&lt;0,0,$I$45)*$T44*PI()*0.002))))),IMDIV(COMPLEX($K$45,0),COMPLEX($K$45,IF($I$45&lt;0,0,$I$45)*$T44*PI()*0.002))))</f>
        <v>0</v>
      </c>
      <c r="AE44" s="77">
        <f>IMABS(IMPRODUCT(AD44,IMDIV(COMPLEX($K$45,0),COMPLEX($K$45,IF($I$45&lt;0,0,$I$45)*$T44*PI()*0.002))))</f>
        <v>0</v>
      </c>
      <c r="AF44" s="11">
        <f>IF(OR($G$45=0,$K$45=0),0,IF(AE44=0.5,-300,20*LOG10(ABS(1-2*AE44))))</f>
        <v>0</v>
      </c>
      <c r="AG44" s="11">
        <f>IF(LEFT($N$39,1)="t",IF(T44&lt;=30,-16,IF(T44&gt;=60,-10,-(16-20*LOG10(T44/30)))),IF(LEFT($N$39,1)="g",IF(T44&lt;=40,-16,-(10-20*LOG10(T44/80))),0))</f>
        <v>0</v>
      </c>
      <c r="AH44" s="3"/>
    </row>
    <row r="45" spans="1:34" ht="13.5" thickBot="1">
      <c r="A45" s="3"/>
      <c r="B45" s="27">
        <v>100</v>
      </c>
      <c r="C45" s="28">
        <v>10</v>
      </c>
      <c r="D45" s="28">
        <v>300</v>
      </c>
      <c r="E45" s="81">
        <v>250</v>
      </c>
      <c r="F45" s="39">
        <v>0</v>
      </c>
      <c r="G45" s="28">
        <v>100</v>
      </c>
      <c r="H45" s="28">
        <v>5</v>
      </c>
      <c r="I45" s="28">
        <v>300</v>
      </c>
      <c r="J45" s="81">
        <v>0</v>
      </c>
      <c r="K45" s="29">
        <v>0</v>
      </c>
      <c r="L45" s="3"/>
      <c r="M45" s="35">
        <v>150</v>
      </c>
      <c r="N45" s="29">
        <v>500</v>
      </c>
      <c r="O45" s="3"/>
      <c r="P45" s="82"/>
      <c r="Q45" s="82"/>
      <c r="R45" s="5"/>
      <c r="S45" s="6">
        <f t="shared" si="2"/>
        <v>41</v>
      </c>
      <c r="T45" s="11">
        <f>IF(LEFT($N$39,1)="t",79/99+T44,IF(LEFT($N$39,1)="g",1+T44,((($N$45-$M$45)/99))+T44))</f>
        <v>291.4141414141409</v>
      </c>
      <c r="U45" s="75" t="str">
        <f>IMDIV(IMDIV(1,IMSUM(IMDIV(1,COMPLEX($F$41,IF($D$41&lt;0,0,$D$41)*$T45*PI()*0.002)),IMDIV(1,COMPLEX(0,-500000/(IF($C$41&lt;=0.00001,0.00001,$C$41)*$T45*PI()))),IMDIV(1,COMPLEX(0,IF($E$41&lt;1,10000000000,$E$41)*$T45*PI()*2)))),IMSUM(COMPLEX($B$41,0),IMDIV(1,IMSUM(IMDIV(1,COMPLEX($F$41,IF($D$41&lt;0,0,$D$41)*$T45*PI()*0.002)),IMDIV(1,COMPLEX(0,-500000/(IF($C$41&lt;=0.00001,0.00001,$C$41)*$T45*PI()))),IMDIV(1,COMPLEX(0,IF($E$41&lt;1,10000000000,$E$41)*$T45*PI()*2))))))</f>
        <v>0.645564754773091+0.227140625292592i</v>
      </c>
      <c r="V45" s="76">
        <f>IMABS(IMPRODUCT(U45,IMDIV(COMPLEX($F$41,0),COMPLEX($F$41,IF($D$41&lt;0,0,$D$41)*$T45*PI()*0.002))))</f>
        <v>0.4209727289380406</v>
      </c>
      <c r="W45" s="11">
        <f>IF(OR($B$41=0,$F$41=0),0,IF(V45=0.5,-300,20*LOG10(ABS(1-2*V45))))</f>
        <v>-16.02386038041596</v>
      </c>
      <c r="X45" s="78" t="str">
        <f>IMDIV(IMDIV(1,IMSUM(IMDIV(1,COMPLEX($K$41,IF($I$41&lt;0,0,$I$41)*$T45*PI()*0.002)),IMDIV(1,COMPLEX(0,-500000/(IF($H$41&lt;=0.00001,0.00001,$H$41)*$T45*PI()))),IMDIV(1,COMPLEX(0,IF($J$41&lt;1,10000000000,$J$41)*$T45*PI()*2)))),IMSUM(COMPLEX($G$41,0),IMDIV(1,IMSUM(IMDIV(1,COMPLEX($K$41,IF($I$41&lt;0,0,$I$41)*$T45*PI()*0.002)),IMDIV(1,COMPLEX(0,-500000/(IF($H$41&lt;=0.00001,0.00001,$H$41)*$T45*PI()))),IMDIV(1,COMPLEX(0,IF($J$41&lt;1,10000000000,$J$41)*$T45*PI()*2))))))</f>
        <v>0.720135791192245+6.20582871606922E-002i</v>
      </c>
      <c r="Y45" s="77">
        <f>IMABS(IMPRODUCT(X45,IMDIV(COMPLEX($K$41,0),COMPLEX($K$41,IF($I$41&lt;0,0,$I$41)*$T45*PI()*0.002))))</f>
        <v>0.4446223143645017</v>
      </c>
      <c r="Z45" s="11">
        <f>IF(OR($G$41=0,$K$41=0),0,IF(Y45=0.5,-300,20*LOG10(ABS(1-2*Y45))))</f>
        <v>-19.11270405482215</v>
      </c>
      <c r="AA45" s="78" t="str">
        <f>IMDIV(IMDIV(1,IMSUM(IMDIV(1,COMPLEX($F$45,IF($D$45&lt;0,0,$D$45)*$T45*PI()*0.002)),IMDIV(1,COMPLEX(0,-500000/(IF($C$45&lt;=0.00001,0.00001,$C$45)*$T45*PI()))),IMDIV(1,COMPLEX(0,IF($E$45&lt;1,10000000000,$E$45)*$T45*PI()*2)))),IMSUM(COMPLEX($B$45,0),IMDIV(1,IMSUM(IMDIV(1,COMPLEX($F$45,IF($D$45&lt;0,0,$D$45)*$T45*PI()*0.002)),IMDIV(1,COMPLEX(0,-500000/(IF($C$45&lt;=0.00001,0.00001,$C$45)*$T45*PI()))),IMDIV(1,COMPLEX(0,IF($E$45&lt;1,10000000000,$E$45)*$T45*PI()*2))))))</f>
        <v>0.268936570180465-0.443406914019203i</v>
      </c>
      <c r="AB45" s="77">
        <f>IMABS(IMPRODUCT(AA45,IMDIV(COMPLEX($F$45,0),COMPLEX($F$45,IF($D$45&lt;0,0,$D$45)*$T45*PI()*0.002))))</f>
        <v>0</v>
      </c>
      <c r="AC45" s="11">
        <f>IF(OR($B$45=0,$F$45=0),0,IF(AB45=0.5,-300,20*LOG10(ABS(1-2*AB45))))</f>
        <v>0</v>
      </c>
      <c r="AD45" s="78">
        <f>IMABS(IMPRODUCT(IMDIV(IMDIV(IMPRODUCT(COMPLEX(0,-500000/(IF($H$45&lt;=0.00001,0.00001,$H$45)*$T45*PI())),COMPLEX($K$45,IF($I$45&lt;0,0,$I$45)*$T45*PI()*0.002)),IMSUM(COMPLEX(0,-500000/(IF($H$45&lt;=0.00001,0.00001,$H$45)*$T45*PI())),COMPLEX($K$45,IF($I$45&lt;0,0,$I$45)*$T45*PI()*0.002))),IMSUM(COMPLEX($G$45,0),IMDIV(IMPRODUCT(COMPLEX(0,-500000/(IF($H$45&lt;=0.00001,0.00001,$H$45)*$T45*PI())),COMPLEX($K$45,IF($I$45&lt;0,0,$I$45)*$T45*PI()*0.002)),IMSUM(COMPLEX(0,-500000/(IF($H$45&lt;=0.00001,0.00001,$H$45)*$T45*PI())),COMPLEX($K$45,IF($I$45&lt;0,0,$I$45)*$T45*PI()*0.002))))),IMDIV(COMPLEX($K$45,0),COMPLEX($K$45,IF($I$45&lt;0,0,$I$45)*$T45*PI()*0.002))))</f>
        <v>0</v>
      </c>
      <c r="AE45" s="77">
        <f>IMABS(IMPRODUCT(AD45,IMDIV(COMPLEX($K$45,0),COMPLEX($K$45,IF($I$45&lt;0,0,$I$45)*$T45*PI()*0.002))))</f>
        <v>0</v>
      </c>
      <c r="AF45" s="11">
        <f>IF(OR($G$45=0,$K$45=0),0,IF(AE45=0.5,-300,20*LOG10(ABS(1-2*AE45))))</f>
        <v>0</v>
      </c>
      <c r="AG45" s="11">
        <f>IF(LEFT($N$39,1)="t",IF(T45&lt;=30,-16,IF(T45&gt;=60,-10,-(16-20*LOG10(T45/30)))),IF(LEFT($N$39,1)="g",IF(T45&lt;=40,-16,-(10-20*LOG10(T45/80))),0))</f>
        <v>0</v>
      </c>
      <c r="AH45" s="3"/>
    </row>
    <row r="46" spans="1:34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7"/>
      <c r="Q46" s="7"/>
      <c r="R46" s="5"/>
      <c r="S46" s="6">
        <f t="shared" si="2"/>
        <v>42</v>
      </c>
      <c r="T46" s="11">
        <f>IF(LEFT($N$39,1)="t",79/99+T45,IF(LEFT($N$39,1)="g",1+T45,((($N$45-$M$45)/99))+T45))</f>
        <v>294.9494949494944</v>
      </c>
      <c r="U46" s="75" t="str">
        <f>IMDIV(IMDIV(1,IMSUM(IMDIV(1,COMPLEX($F$41,IF($D$41&lt;0,0,$D$41)*$T46*PI()*0.002)),IMDIV(1,COMPLEX(0,-500000/(IF($C$41&lt;=0.00001,0.00001,$C$41)*$T46*PI()))),IMDIV(1,COMPLEX(0,IF($E$41&lt;1,10000000000,$E$41)*$T46*PI()*2)))),IMSUM(COMPLEX($B$41,0),IMDIV(1,IMSUM(IMDIV(1,COMPLEX($F$41,IF($D$41&lt;0,0,$D$41)*$T46*PI()*0.002)),IMDIV(1,COMPLEX(0,-500000/(IF($C$41&lt;=0.00001,0.00001,$C$41)*$T46*PI()))),IMDIV(1,COMPLEX(0,IF($E$41&lt;1,10000000000,$E$41)*$T46*PI()*2))))))</f>
        <v>0.648065833357343+0.228273963975044i</v>
      </c>
      <c r="V46" s="76">
        <f>IMABS(IMPRODUCT(U46,IMDIV(COMPLEX($F$41,0),COMPLEX($F$41,IF($D$41&lt;0,0,$D$41)*$T46*PI()*0.002))))</f>
        <v>0.4194848106467207</v>
      </c>
      <c r="W46" s="11">
        <f>IF(OR($B$41=0,$F$41=0),0,IF(V46=0.5,-300,20*LOG10(ABS(1-2*V46))))</f>
        <v>-15.861843714136212</v>
      </c>
      <c r="X46" s="78" t="str">
        <f>IMDIV(IMDIV(1,IMSUM(IMDIV(1,COMPLEX($K$41,IF($I$41&lt;0,0,$I$41)*$T46*PI()*0.002)),IMDIV(1,COMPLEX(0,-500000/(IF($H$41&lt;=0.00001,0.00001,$H$41)*$T46*PI()))),IMDIV(1,COMPLEX(0,IF($J$41&lt;1,10000000000,$J$41)*$T46*PI()*2)))),IMSUM(COMPLEX($G$41,0),IMDIV(1,IMSUM(IMDIV(1,COMPLEX($K$41,IF($I$41&lt;0,0,$I$41)*$T46*PI()*0.002)),IMDIV(1,COMPLEX(0,-500000/(IF($H$41&lt;=0.00001,0.00001,$H$41)*$T46*PI()))),IMDIV(1,COMPLEX(0,IF($J$41&lt;1,10000000000,$J$41)*$T46*PI()*2))))))</f>
        <v>0.723579423090731+5.95041260506632E-002i</v>
      </c>
      <c r="Y46" s="77">
        <f>IMABS(IMPRODUCT(X46,IMDIV(COMPLEX($K$41,0),COMPLEX($K$41,IF($I$41&lt;0,0,$I$41)*$T46*PI()*0.002))))</f>
        <v>0.44325105815255766</v>
      </c>
      <c r="Z46" s="11">
        <f>IF(OR($G$41=0,$K$41=0),0,IF(Y46=0.5,-300,20*LOG10(ABS(1-2*Y46))))</f>
        <v>-18.900244726809664</v>
      </c>
      <c r="AA46" s="78" t="str">
        <f>IMDIV(IMDIV(1,IMSUM(IMDIV(1,COMPLEX($F$45,IF($D$45&lt;0,0,$D$45)*$T46*PI()*0.002)),IMDIV(1,COMPLEX(0,-500000/(IF($C$45&lt;=0.00001,0.00001,$C$45)*$T46*PI()))),IMDIV(1,COMPLEX(0,IF($E$45&lt;1,10000000000,$E$45)*$T46*PI()*2)))),IMSUM(COMPLEX($B$45,0),IMDIV(1,IMSUM(IMDIV(1,COMPLEX($F$45,IF($D$45&lt;0,0,$D$45)*$T46*PI()*0.002)),IMDIV(1,COMPLEX(0,-500000/(IF($C$45&lt;=0.00001,0.00001,$C$45)*$T46*PI()))),IMDIV(1,COMPLEX(0,IF($E$45&lt;1,10000000000,$E$45)*$T46*PI()*2))))))</f>
        <v>0.263199720089145-0.440369875711476i</v>
      </c>
      <c r="AB46" s="77">
        <f>IMABS(IMPRODUCT(AA46,IMDIV(COMPLEX($F$45,0),COMPLEX($F$45,IF($D$45&lt;0,0,$D$45)*$T46*PI()*0.002))))</f>
        <v>0</v>
      </c>
      <c r="AC46" s="11">
        <f>IF(OR($B$45=0,$F$45=0),0,IF(AB46=0.5,-300,20*LOG10(ABS(1-2*AB46))))</f>
        <v>0</v>
      </c>
      <c r="AD46" s="78">
        <f>IMABS(IMPRODUCT(IMDIV(IMDIV(IMPRODUCT(COMPLEX(0,-500000/(IF($H$45&lt;=0.00001,0.00001,$H$45)*$T46*PI())),COMPLEX($K$45,IF($I$45&lt;0,0,$I$45)*$T46*PI()*0.002)),IMSUM(COMPLEX(0,-500000/(IF($H$45&lt;=0.00001,0.00001,$H$45)*$T46*PI())),COMPLEX($K$45,IF($I$45&lt;0,0,$I$45)*$T46*PI()*0.002))),IMSUM(COMPLEX($G$45,0),IMDIV(IMPRODUCT(COMPLEX(0,-500000/(IF($H$45&lt;=0.00001,0.00001,$H$45)*$T46*PI())),COMPLEX($K$45,IF($I$45&lt;0,0,$I$45)*$T46*PI()*0.002)),IMSUM(COMPLEX(0,-500000/(IF($H$45&lt;=0.00001,0.00001,$H$45)*$T46*PI())),COMPLEX($K$45,IF($I$45&lt;0,0,$I$45)*$T46*PI()*0.002))))),IMDIV(COMPLEX($K$45,0),COMPLEX($K$45,IF($I$45&lt;0,0,$I$45)*$T46*PI()*0.002))))</f>
        <v>0</v>
      </c>
      <c r="AE46" s="77">
        <f>IMABS(IMPRODUCT(AD46,IMDIV(COMPLEX($K$45,0),COMPLEX($K$45,IF($I$45&lt;0,0,$I$45)*$T46*PI()*0.002))))</f>
        <v>0</v>
      </c>
      <c r="AF46" s="11">
        <f>IF(OR($G$45=0,$K$45=0),0,IF(AE46=0.5,-300,20*LOG10(ABS(1-2*AE46))))</f>
        <v>0</v>
      </c>
      <c r="AG46" s="11">
        <f>IF(LEFT($N$39,1)="t",IF(T46&lt;=30,-16,IF(T46&gt;=60,-10,-(16-20*LOG10(T46/30)))),IF(LEFT($N$39,1)="g",IF(T46&lt;=40,-16,-(10-20*LOG10(T46/80))),0))</f>
        <v>0</v>
      </c>
      <c r="AH46" s="3"/>
    </row>
    <row r="47" spans="1:34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5"/>
      <c r="S47" s="6">
        <f t="shared" si="2"/>
        <v>43</v>
      </c>
      <c r="T47" s="11">
        <f>IF(LEFT($N$39,1)="t",79/99+T46,IF(LEFT($N$39,1)="g",1+T46,((($N$45-$M$45)/99))+T46))</f>
        <v>298.48484848484793</v>
      </c>
      <c r="U47" s="75" t="str">
        <f>IMDIV(IMDIV(1,IMSUM(IMDIV(1,COMPLEX($F$41,IF($D$41&lt;0,0,$D$41)*$T47*PI()*0.002)),IMDIV(1,COMPLEX(0,-500000/(IF($C$41&lt;=0.00001,0.00001,$C$41)*$T47*PI()))),IMDIV(1,COMPLEX(0,IF($E$41&lt;1,10000000000,$E$41)*$T47*PI()*2)))),IMSUM(COMPLEX($B$41,0),IMDIV(1,IMSUM(IMDIV(1,COMPLEX($F$41,IF($D$41&lt;0,0,$D$41)*$T47*PI()*0.002)),IMDIV(1,COMPLEX(0,-500000/(IF($C$41&lt;=0.00001,0.00001,$C$41)*$T47*PI()))),IMDIV(1,COMPLEX(0,IF($E$41&lt;1,10000000000,$E$41)*$T47*PI()*2))))))</f>
        <v>0.650561387661412+0.229372038845347i</v>
      </c>
      <c r="V47" s="76">
        <f>IMABS(IMPRODUCT(U47,IMDIV(COMPLEX($F$41,0),COMPLEX($F$41,IF($D$41&lt;0,0,$D$41)*$T47*PI()*0.002))))</f>
        <v>0.41799489989878935</v>
      </c>
      <c r="W47" s="11">
        <f>IF(OR($B$41=0,$F$41=0),0,IF(V47=0.5,-300,20*LOG10(ABS(1-2*V47))))</f>
        <v>-15.702582825159455</v>
      </c>
      <c r="X47" s="78" t="str">
        <f>IMDIV(IMDIV(1,IMSUM(IMDIV(1,COMPLEX($K$41,IF($I$41&lt;0,0,$I$41)*$T47*PI()*0.002)),IMDIV(1,COMPLEX(0,-500000/(IF($H$41&lt;=0.00001,0.00001,$H$41)*$T47*PI()))),IMDIV(1,COMPLEX(0,IF($J$41&lt;1,10000000000,$J$41)*$T47*PI()*2)))),IMSUM(COMPLEX($G$41,0),IMDIV(1,IMSUM(IMDIV(1,COMPLEX($K$41,IF($I$41&lt;0,0,$I$41)*$T47*PI()*0.002)),IMDIV(1,COMPLEX(0,-500000/(IF($H$41&lt;=0.00001,0.00001,$H$41)*$T47*PI()))),IMDIV(1,COMPLEX(0,IF($J$41&lt;1,10000000000,$J$41)*$T47*PI()*2))))))</f>
        <v>0.726983716704546+5.68690731485614E-002i</v>
      </c>
      <c r="Y47" s="77">
        <f>IMABS(IMPRODUCT(X47,IMDIV(COMPLEX($K$41,0),COMPLEX($K$41,IF($I$41&lt;0,0,$I$41)*$T47*PI()*0.002))))</f>
        <v>0.44186457299744436</v>
      </c>
      <c r="Z47" s="11">
        <f>IF(OR($G$41=0,$K$41=0),0,IF(Y47=0.5,-300,20*LOG10(ABS(1-2*Y47))))</f>
        <v>-18.690582752915365</v>
      </c>
      <c r="AA47" s="78" t="str">
        <f>IMDIV(IMDIV(1,IMSUM(IMDIV(1,COMPLEX($F$45,IF($D$45&lt;0,0,$D$45)*$T47*PI()*0.002)),IMDIV(1,COMPLEX(0,-500000/(IF($C$45&lt;=0.00001,0.00001,$C$45)*$T47*PI()))),IMDIV(1,COMPLEX(0,IF($E$45&lt;1,10000000000,$E$45)*$T47*PI()*2)))),IMSUM(COMPLEX($B$45,0),IMDIV(1,IMSUM(IMDIV(1,COMPLEX($F$45,IF($D$45&lt;0,0,$D$45)*$T47*PI()*0.002)),IMDIV(1,COMPLEX(0,-500000/(IF($C$45&lt;=0.00001,0.00001,$C$45)*$T47*PI()))),IMDIV(1,COMPLEX(0,IF($E$45&lt;1,10000000000,$E$45)*$T47*PI()*2))))))</f>
        <v>0.257635133288281-0.437331992179638i</v>
      </c>
      <c r="AB47" s="77">
        <f>IMABS(IMPRODUCT(AA47,IMDIV(COMPLEX($F$45,0),COMPLEX($F$45,IF($D$45&lt;0,0,$D$45)*$T47*PI()*0.002))))</f>
        <v>0</v>
      </c>
      <c r="AC47" s="11">
        <f>IF(OR($B$45=0,$F$45=0),0,IF(AB47=0.5,-300,20*LOG10(ABS(1-2*AB47))))</f>
        <v>0</v>
      </c>
      <c r="AD47" s="78">
        <f>IMABS(IMPRODUCT(IMDIV(IMDIV(IMPRODUCT(COMPLEX(0,-500000/(IF($H$45&lt;=0.00001,0.00001,$H$45)*$T47*PI())),COMPLEX($K$45,IF($I$45&lt;0,0,$I$45)*$T47*PI()*0.002)),IMSUM(COMPLEX(0,-500000/(IF($H$45&lt;=0.00001,0.00001,$H$45)*$T47*PI())),COMPLEX($K$45,IF($I$45&lt;0,0,$I$45)*$T47*PI()*0.002))),IMSUM(COMPLEX($G$45,0),IMDIV(IMPRODUCT(COMPLEX(0,-500000/(IF($H$45&lt;=0.00001,0.00001,$H$45)*$T47*PI())),COMPLEX($K$45,IF($I$45&lt;0,0,$I$45)*$T47*PI()*0.002)),IMSUM(COMPLEX(0,-500000/(IF($H$45&lt;=0.00001,0.00001,$H$45)*$T47*PI())),COMPLEX($K$45,IF($I$45&lt;0,0,$I$45)*$T47*PI()*0.002))))),IMDIV(COMPLEX($K$45,0),COMPLEX($K$45,IF($I$45&lt;0,0,$I$45)*$T47*PI()*0.002))))</f>
        <v>0</v>
      </c>
      <c r="AE47" s="77">
        <f>IMABS(IMPRODUCT(AD47,IMDIV(COMPLEX($K$45,0),COMPLEX($K$45,IF($I$45&lt;0,0,$I$45)*$T47*PI()*0.002))))</f>
        <v>0</v>
      </c>
      <c r="AF47" s="11">
        <f>IF(OR($G$45=0,$K$45=0),0,IF(AE47=0.5,-300,20*LOG10(ABS(1-2*AE47))))</f>
        <v>0</v>
      </c>
      <c r="AG47" s="11">
        <f>IF(LEFT($N$39,1)="t",IF(T47&lt;=30,-16,IF(T47&gt;=60,-10,-(16-20*LOG10(T47/30)))),IF(LEFT($N$39,1)="g",IF(T47&lt;=40,-16,-(10-20*LOG10(T47/80))),0))</f>
        <v>0</v>
      </c>
      <c r="AH47" s="3"/>
    </row>
    <row r="48" spans="1:34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5"/>
      <c r="S48" s="6">
        <f t="shared" si="2"/>
        <v>44</v>
      </c>
      <c r="T48" s="11">
        <f>IF(LEFT($N$39,1)="t",79/99+T47,IF(LEFT($N$39,1)="g",1+T47,((($N$45-$M$45)/99))+T47))</f>
        <v>302.02020202020145</v>
      </c>
      <c r="U48" s="75" t="str">
        <f>IMDIV(IMDIV(1,IMSUM(IMDIV(1,COMPLEX($F$41,IF($D$41&lt;0,0,$D$41)*$T48*PI()*0.002)),IMDIV(1,COMPLEX(0,-500000/(IF($C$41&lt;=0.00001,0.00001,$C$41)*$T48*PI()))),IMDIV(1,COMPLEX(0,IF($E$41&lt;1,10000000000,$E$41)*$T48*PI()*2)))),IMSUM(COMPLEX($B$41,0),IMDIV(1,IMSUM(IMDIV(1,COMPLEX($F$41,IF($D$41&lt;0,0,$D$41)*$T48*PI()*0.002)),IMDIV(1,COMPLEX(0,-500000/(IF($C$41&lt;=0.00001,0.00001,$C$41)*$T48*PI()))),IMDIV(1,COMPLEX(0,IF($E$41&lt;1,10000000000,$E$41)*$T48*PI()*2))))))</f>
        <v>0.653050906341824+0.230435318373467i</v>
      </c>
      <c r="V48" s="76">
        <f>IMABS(IMPRODUCT(U48,IMDIV(COMPLEX($F$41,0),COMPLEX($F$41,IF($D$41&lt;0,0,$D$41)*$T48*PI()*0.002))))</f>
        <v>0.4165032822368437</v>
      </c>
      <c r="W48" s="11">
        <f>IF(OR($B$41=0,$F$41=0),0,IF(V48=0.5,-300,20*LOG10(ABS(1-2*V48))))</f>
        <v>-15.546012010669017</v>
      </c>
      <c r="X48" s="78" t="str">
        <f>IMDIV(IMDIV(1,IMSUM(IMDIV(1,COMPLEX($K$41,IF($I$41&lt;0,0,$I$41)*$T48*PI()*0.002)),IMDIV(1,COMPLEX(0,-500000/(IF($H$41&lt;=0.00001,0.00001,$H$41)*$T48*PI()))),IMDIV(1,COMPLEX(0,IF($J$41&lt;1,10000000000,$J$41)*$T48*PI()*2)))),IMSUM(COMPLEX($G$41,0),IMDIV(1,IMSUM(IMDIV(1,COMPLEX($K$41,IF($I$41&lt;0,0,$I$41)*$T48*PI()*0.002)),IMDIV(1,COMPLEX(0,-500000/(IF($H$41&lt;=0.00001,0.00001,$H$41)*$T48*PI()))),IMDIV(1,COMPLEX(0,IF($J$41&lt;1,10000000000,$J$41)*$T48*PI()*2))))))</f>
        <v>0.730346763912739+5.41542729876005E-002i</v>
      </c>
      <c r="Y48" s="77">
        <f>IMABS(IMPRODUCT(X48,IMDIV(COMPLEX($K$41,0),COMPLEX($K$41,IF($I$41&lt;0,0,$I$41)*$T48*PI()*0.002))))</f>
        <v>0.4404630325828862</v>
      </c>
      <c r="Z48" s="11">
        <f>IF(OR($G$41=0,$K$41=0),0,IF(Y48=0.5,-300,20*LOG10(ABS(1-2*Y48))))</f>
        <v>-18.48366589486808</v>
      </c>
      <c r="AA48" s="78" t="str">
        <f>IMDIV(IMDIV(1,IMSUM(IMDIV(1,COMPLEX($F$45,IF($D$45&lt;0,0,$D$45)*$T48*PI()*0.002)),IMDIV(1,COMPLEX(0,-500000/(IF($C$45&lt;=0.00001,0.00001,$C$45)*$T48*PI()))),IMDIV(1,COMPLEX(0,IF($E$45&lt;1,10000000000,$E$45)*$T48*PI()*2)))),IMSUM(COMPLEX($B$45,0),IMDIV(1,IMSUM(IMDIV(1,COMPLEX($F$45,IF($D$45&lt;0,0,$D$45)*$T48*PI()*0.002)),IMDIV(1,COMPLEX(0,-500000/(IF($C$45&lt;=0.00001,0.00001,$C$45)*$T48*PI()))),IMDIV(1,COMPLEX(0,IF($E$45&lt;1,10000000000,$E$45)*$T48*PI()*2))))))</f>
        <v>0.252236468720243-0.434296249774028i</v>
      </c>
      <c r="AB48" s="77">
        <f>IMABS(IMPRODUCT(AA48,IMDIV(COMPLEX($F$45,0),COMPLEX($F$45,IF($D$45&lt;0,0,$D$45)*$T48*PI()*0.002))))</f>
        <v>0</v>
      </c>
      <c r="AC48" s="11">
        <f>IF(OR($B$45=0,$F$45=0),0,IF(AB48=0.5,-300,20*LOG10(ABS(1-2*AB48))))</f>
        <v>0</v>
      </c>
      <c r="AD48" s="78">
        <f>IMABS(IMPRODUCT(IMDIV(IMDIV(IMPRODUCT(COMPLEX(0,-500000/(IF($H$45&lt;=0.00001,0.00001,$H$45)*$T48*PI())),COMPLEX($K$45,IF($I$45&lt;0,0,$I$45)*$T48*PI()*0.002)),IMSUM(COMPLEX(0,-500000/(IF($H$45&lt;=0.00001,0.00001,$H$45)*$T48*PI())),COMPLEX($K$45,IF($I$45&lt;0,0,$I$45)*$T48*PI()*0.002))),IMSUM(COMPLEX($G$45,0),IMDIV(IMPRODUCT(COMPLEX(0,-500000/(IF($H$45&lt;=0.00001,0.00001,$H$45)*$T48*PI())),COMPLEX($K$45,IF($I$45&lt;0,0,$I$45)*$T48*PI()*0.002)),IMSUM(COMPLEX(0,-500000/(IF($H$45&lt;=0.00001,0.00001,$H$45)*$T48*PI())),COMPLEX($K$45,IF($I$45&lt;0,0,$I$45)*$T48*PI()*0.002))))),IMDIV(COMPLEX($K$45,0),COMPLEX($K$45,IF($I$45&lt;0,0,$I$45)*$T48*PI()*0.002))))</f>
        <v>0</v>
      </c>
      <c r="AE48" s="77">
        <f>IMABS(IMPRODUCT(AD48,IMDIV(COMPLEX($K$45,0),COMPLEX($K$45,IF($I$45&lt;0,0,$I$45)*$T48*PI()*0.002))))</f>
        <v>0</v>
      </c>
      <c r="AF48" s="11">
        <f>IF(OR($G$45=0,$K$45=0),0,IF(AE48=0.5,-300,20*LOG10(ABS(1-2*AE48))))</f>
        <v>0</v>
      </c>
      <c r="AG48" s="11">
        <f>IF(LEFT($N$39,1)="t",IF(T48&lt;=30,-16,IF(T48&gt;=60,-10,-(16-20*LOG10(T48/30)))),IF(LEFT($N$39,1)="g",IF(T48&lt;=40,-16,-(10-20*LOG10(T48/80))),0))</f>
        <v>0</v>
      </c>
      <c r="AH48" s="3"/>
    </row>
    <row r="49" spans="1:34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5"/>
      <c r="S49" s="6">
        <f t="shared" si="2"/>
        <v>45</v>
      </c>
      <c r="T49" s="11">
        <f>IF(LEFT($N$39,1)="t",79/99+T48,IF(LEFT($N$39,1)="g",1+T48,((($N$45-$M$45)/99))+T48))</f>
        <v>305.555555555555</v>
      </c>
      <c r="U49" s="75" t="str">
        <f>IMDIV(IMDIV(1,IMSUM(IMDIV(1,COMPLEX($F$41,IF($D$41&lt;0,0,$D$41)*$T49*PI()*0.002)),IMDIV(1,COMPLEX(0,-500000/(IF($C$41&lt;=0.00001,0.00001,$C$41)*$T49*PI()))),IMDIV(1,COMPLEX(0,IF($E$41&lt;1,10000000000,$E$41)*$T49*PI()*2)))),IMSUM(COMPLEX($B$41,0),IMDIV(1,IMSUM(IMDIV(1,COMPLEX($F$41,IF($D$41&lt;0,0,$D$41)*$T49*PI()*0.002)),IMDIV(1,COMPLEX(0,-500000/(IF($C$41&lt;=0.00001,0.00001,$C$41)*$T49*PI()))),IMDIV(1,COMPLEX(0,IF($E$41&lt;1,10000000000,$E$41)*$T49*PI()*2))))))</f>
        <v>0.655533895453539+0.231464275240531i</v>
      </c>
      <c r="V49" s="76">
        <f>IMABS(IMPRODUCT(U49,IMDIV(COMPLEX($F$41,0),COMPLEX($F$41,IF($D$41&lt;0,0,$D$41)*$T49*PI()*0.002))))</f>
        <v>0.4150102368043738</v>
      </c>
      <c r="W49" s="11">
        <f>IF(OR($B$41=0,$F$41=0),0,IF(V49=0.5,-300,20*LOG10(ABS(1-2*V49))))</f>
        <v>-15.392067703112904</v>
      </c>
      <c r="X49" s="78" t="str">
        <f>IMDIV(IMDIV(1,IMSUM(IMDIV(1,COMPLEX($K$41,IF($I$41&lt;0,0,$I$41)*$T49*PI()*0.002)),IMDIV(1,COMPLEX(0,-500000/(IF($H$41&lt;=0.00001,0.00001,$H$41)*$T49*PI()))),IMDIV(1,COMPLEX(0,IF($J$41&lt;1,10000000000,$J$41)*$T49*PI()*2)))),IMSUM(COMPLEX($G$41,0),IMDIV(1,IMSUM(IMDIV(1,COMPLEX($K$41,IF($I$41&lt;0,0,$I$41)*$T49*PI()*0.002)),IMDIV(1,COMPLEX(0,-500000/(IF($H$41&lt;=0.00001,0.00001,$H$41)*$T49*PI()))),IMDIV(1,COMPLEX(0,IF($J$41&lt;1,10000000000,$J$41)*$T49*PI()*2))))))</f>
        <v>0.733666694118208+5.13609206723062E-002i</v>
      </c>
      <c r="Y49" s="77">
        <f>IMABS(IMPRODUCT(X49,IMDIV(COMPLEX($K$41,0),COMPLEX($K$41,IF($I$41&lt;0,0,$I$41)*$T49*PI()*0.002))))</f>
        <v>0.43904661698680836</v>
      </c>
      <c r="Z49" s="11">
        <f>IF(OR($G$41=0,$K$41=0),0,IF(Y49=0.5,-300,20*LOG10(ABS(1-2*Y49))))</f>
        <v>-18.279443793066847</v>
      </c>
      <c r="AA49" s="78" t="str">
        <f>IMDIV(IMDIV(1,IMSUM(IMDIV(1,COMPLEX($F$45,IF($D$45&lt;0,0,$D$45)*$T49*PI()*0.002)),IMDIV(1,COMPLEX(0,-500000/(IF($C$45&lt;=0.00001,0.00001,$C$45)*$T49*PI()))),IMDIV(1,COMPLEX(0,IF($E$45&lt;1,10000000000,$E$45)*$T49*PI()*2)))),IMSUM(COMPLEX($B$45,0),IMDIV(1,IMSUM(IMDIV(1,COMPLEX($F$45,IF($D$45&lt;0,0,$D$45)*$T49*PI()*0.002)),IMDIV(1,COMPLEX(0,-500000/(IF($C$45&lt;=0.00001,0.00001,$C$45)*$T49*PI()))),IMDIV(1,COMPLEX(0,IF($E$45&lt;1,10000000000,$E$45)*$T49*PI()*2))))))</f>
        <v>0.24699764177417-0.431265355358124i</v>
      </c>
      <c r="AB49" s="77">
        <f>IMABS(IMPRODUCT(AA49,IMDIV(COMPLEX($F$45,0),COMPLEX($F$45,IF($D$45&lt;0,0,$D$45)*$T49*PI()*0.002))))</f>
        <v>0</v>
      </c>
      <c r="AC49" s="11">
        <f>IF(OR($B$45=0,$F$45=0),0,IF(AB49=0.5,-300,20*LOG10(ABS(1-2*AB49))))</f>
        <v>0</v>
      </c>
      <c r="AD49" s="78">
        <f>IMABS(IMPRODUCT(IMDIV(IMDIV(IMPRODUCT(COMPLEX(0,-500000/(IF($H$45&lt;=0.00001,0.00001,$H$45)*$T49*PI())),COMPLEX($K$45,IF($I$45&lt;0,0,$I$45)*$T49*PI()*0.002)),IMSUM(COMPLEX(0,-500000/(IF($H$45&lt;=0.00001,0.00001,$H$45)*$T49*PI())),COMPLEX($K$45,IF($I$45&lt;0,0,$I$45)*$T49*PI()*0.002))),IMSUM(COMPLEX($G$45,0),IMDIV(IMPRODUCT(COMPLEX(0,-500000/(IF($H$45&lt;=0.00001,0.00001,$H$45)*$T49*PI())),COMPLEX($K$45,IF($I$45&lt;0,0,$I$45)*$T49*PI()*0.002)),IMSUM(COMPLEX(0,-500000/(IF($H$45&lt;=0.00001,0.00001,$H$45)*$T49*PI())),COMPLEX($K$45,IF($I$45&lt;0,0,$I$45)*$T49*PI()*0.002))))),IMDIV(COMPLEX($K$45,0),COMPLEX($K$45,IF($I$45&lt;0,0,$I$45)*$T49*PI()*0.002))))</f>
        <v>0</v>
      </c>
      <c r="AE49" s="77">
        <f>IMABS(IMPRODUCT(AD49,IMDIV(COMPLEX($K$45,0),COMPLEX($K$45,IF($I$45&lt;0,0,$I$45)*$T49*PI()*0.002))))</f>
        <v>0</v>
      </c>
      <c r="AF49" s="11">
        <f>IF(OR($G$45=0,$K$45=0),0,IF(AE49=0.5,-300,20*LOG10(ABS(1-2*AE49))))</f>
        <v>0</v>
      </c>
      <c r="AG49" s="11">
        <f>IF(LEFT($N$39,1)="t",IF(T49&lt;=30,-16,IF(T49&gt;=60,-10,-(16-20*LOG10(T49/30)))),IF(LEFT($N$39,1)="g",IF(T49&lt;=40,-16,-(10-20*LOG10(T49/80))),0))</f>
        <v>0</v>
      </c>
      <c r="AH49" s="3"/>
    </row>
    <row r="50" spans="1:34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5"/>
      <c r="S50" s="6">
        <f t="shared" si="2"/>
        <v>46</v>
      </c>
      <c r="T50" s="11">
        <f>IF(LEFT($N$39,1)="t",79/99+T49,IF(LEFT($N$39,1)="g",1+T49,((($N$45-$M$45)/99))+T49))</f>
        <v>309.0909090909085</v>
      </c>
      <c r="U50" s="75" t="str">
        <f>IMDIV(IMDIV(1,IMSUM(IMDIV(1,COMPLEX($F$41,IF($D$41&lt;0,0,$D$41)*$T50*PI()*0.002)),IMDIV(1,COMPLEX(0,-500000/(IF($C$41&lt;=0.00001,0.00001,$C$41)*$T50*PI()))),IMDIV(1,COMPLEX(0,IF($E$41&lt;1,10000000000,$E$41)*$T50*PI()*2)))),IMSUM(COMPLEX($B$41,0),IMDIV(1,IMSUM(IMDIV(1,COMPLEX($F$41,IF($D$41&lt;0,0,$D$41)*$T50*PI()*0.002)),IMDIV(1,COMPLEX(0,-500000/(IF($C$41&lt;=0.00001,0.00001,$C$41)*$T50*PI()))),IMDIV(1,COMPLEX(0,IF($E$41&lt;1,10000000000,$E$41)*$T50*PI()*2))))))</f>
        <v>0.658009878247465+0.23245938580011i</v>
      </c>
      <c r="V50" s="76">
        <f>IMABS(IMPRODUCT(U50,IMDIV(COMPLEX($F$41,0),COMPLEX($F$41,IF($D$41&lt;0,0,$D$41)*$T50*PI()*0.002))))</f>
        <v>0.4135160363633519</v>
      </c>
      <c r="W50" s="11">
        <f>IF(OR($B$41=0,$F$41=0),0,IF(V50=0.5,-300,20*LOG10(ABS(1-2*V50))))</f>
        <v>-15.240688376678008</v>
      </c>
      <c r="X50" s="78" t="str">
        <f>IMDIV(IMDIV(1,IMSUM(IMDIV(1,COMPLEX($K$41,IF($I$41&lt;0,0,$I$41)*$T50*PI()*0.002)),IMDIV(1,COMPLEX(0,-500000/(IF($H$41&lt;=0.00001,0.00001,$H$41)*$T50*PI()))),IMDIV(1,COMPLEX(0,IF($J$41&lt;1,10000000000,$J$41)*$T50*PI()*2)))),IMSUM(COMPLEX($G$41,0),IMDIV(1,IMSUM(IMDIV(1,COMPLEX($K$41,IF($I$41&lt;0,0,$I$41)*$T50*PI()*0.002)),IMDIV(1,COMPLEX(0,-500000/(IF($H$41&lt;=0.00001,0.00001,$H$41)*$T50*PI()))),IMDIV(1,COMPLEX(0,IF($J$41&lt;1,10000000000,$J$41)*$T50*PI()*2))))))</f>
        <v>0.736941675855029+4.84902605590759E-002i</v>
      </c>
      <c r="Y50" s="77">
        <f>IMABS(IMPRODUCT(X50,IMDIV(COMPLEX($K$41,0),COMPLEX($K$41,IF($I$41&lt;0,0,$I$41)*$T50*PI()*0.002))))</f>
        <v>0.4376155126065845</v>
      </c>
      <c r="Z50" s="11">
        <f>IF(OR($G$41=0,$K$41=0),0,IF(Y50=0.5,-300,20*LOG10(ABS(1-2*Y50))))</f>
        <v>-18.07786786903042</v>
      </c>
      <c r="AA50" s="78" t="str">
        <f>IMDIV(IMDIV(1,IMSUM(IMDIV(1,COMPLEX($F$45,IF($D$45&lt;0,0,$D$45)*$T50*PI()*0.002)),IMDIV(1,COMPLEX(0,-500000/(IF($C$45&lt;=0.00001,0.00001,$C$45)*$T50*PI()))),IMDIV(1,COMPLEX(0,IF($E$45&lt;1,10000000000,$E$45)*$T50*PI()*2)))),IMSUM(COMPLEX($B$45,0),IMDIV(1,IMSUM(IMDIV(1,COMPLEX($F$45,IF($D$45&lt;0,0,$D$45)*$T50*PI()*0.002)),IMDIV(1,COMPLEX(0,-500000/(IF($C$45&lt;=0.00001,0.00001,$C$45)*$T50*PI()))),IMDIV(1,COMPLEX(0,IF($E$45&lt;1,10000000000,$E$45)*$T50*PI()*2))))))</f>
        <v>0.241912814698319-0.428241759737482i</v>
      </c>
      <c r="AB50" s="77">
        <f>IMABS(IMPRODUCT(AA50,IMDIV(COMPLEX($F$45,0),COMPLEX($F$45,IF($D$45&lt;0,0,$D$45)*$T50*PI()*0.002))))</f>
        <v>0</v>
      </c>
      <c r="AC50" s="11">
        <f>IF(OR($B$45=0,$F$45=0),0,IF(AB50=0.5,-300,20*LOG10(ABS(1-2*AB50))))</f>
        <v>0</v>
      </c>
      <c r="AD50" s="78">
        <f>IMABS(IMPRODUCT(IMDIV(IMDIV(IMPRODUCT(COMPLEX(0,-500000/(IF($H$45&lt;=0.00001,0.00001,$H$45)*$T50*PI())),COMPLEX($K$45,IF($I$45&lt;0,0,$I$45)*$T50*PI()*0.002)),IMSUM(COMPLEX(0,-500000/(IF($H$45&lt;=0.00001,0.00001,$H$45)*$T50*PI())),COMPLEX($K$45,IF($I$45&lt;0,0,$I$45)*$T50*PI()*0.002))),IMSUM(COMPLEX($G$45,0),IMDIV(IMPRODUCT(COMPLEX(0,-500000/(IF($H$45&lt;=0.00001,0.00001,$H$45)*$T50*PI())),COMPLEX($K$45,IF($I$45&lt;0,0,$I$45)*$T50*PI()*0.002)),IMSUM(COMPLEX(0,-500000/(IF($H$45&lt;=0.00001,0.00001,$H$45)*$T50*PI())),COMPLEX($K$45,IF($I$45&lt;0,0,$I$45)*$T50*PI()*0.002))))),IMDIV(COMPLEX($K$45,0),COMPLEX($K$45,IF($I$45&lt;0,0,$I$45)*$T50*PI()*0.002))))</f>
        <v>0</v>
      </c>
      <c r="AE50" s="77">
        <f>IMABS(IMPRODUCT(AD50,IMDIV(COMPLEX($K$45,0),COMPLEX($K$45,IF($I$45&lt;0,0,$I$45)*$T50*PI()*0.002))))</f>
        <v>0</v>
      </c>
      <c r="AF50" s="11">
        <f>IF(OR($G$45=0,$K$45=0),0,IF(AE50=0.5,-300,20*LOG10(ABS(1-2*AE50))))</f>
        <v>0</v>
      </c>
      <c r="AG50" s="11">
        <f>IF(LEFT($N$39,1)="t",IF(T50&lt;=30,-16,IF(T50&gt;=60,-10,-(16-20*LOG10(T50/30)))),IF(LEFT($N$39,1)="g",IF(T50&lt;=40,-16,-(10-20*LOG10(T50/80))),0))</f>
        <v>0</v>
      </c>
      <c r="AH50" s="3"/>
    </row>
    <row r="51" spans="1:34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79"/>
      <c r="S51" s="6">
        <f t="shared" si="2"/>
        <v>47</v>
      </c>
      <c r="T51" s="11">
        <f>IF(LEFT($N$39,1)="t",79/99+T50,IF(LEFT($N$39,1)="g",1+T50,((($N$45-$M$45)/99))+T50))</f>
        <v>312.626262626262</v>
      </c>
      <c r="U51" s="75" t="str">
        <f>IMDIV(IMDIV(1,IMSUM(IMDIV(1,COMPLEX($F$41,IF($D$41&lt;0,0,$D$41)*$T51*PI()*0.002)),IMDIV(1,COMPLEX(0,-500000/(IF($C$41&lt;=0.00001,0.00001,$C$41)*$T51*PI()))),IMDIV(1,COMPLEX(0,IF($E$41&lt;1,10000000000,$E$41)*$T51*PI()*2)))),IMSUM(COMPLEX($B$41,0),IMDIV(1,IMSUM(IMDIV(1,COMPLEX($F$41,IF($D$41&lt;0,0,$D$41)*$T51*PI()*0.002)),IMDIV(1,COMPLEX(0,-500000/(IF($C$41&lt;=0.00001,0.00001,$C$41)*$T51*PI()))),IMDIV(1,COMPLEX(0,IF($E$41&lt;1,10000000000,$E$41)*$T51*PI()*2))))))</f>
        <v>0.660478394955343+0.23342112955766i</v>
      </c>
      <c r="V51" s="76">
        <f>IMABS(IMPRODUCT(U51,IMDIV(COMPLEX($F$41,0),COMPLEX($F$41,IF($D$41&lt;0,0,$D$41)*$T51*PI()*0.002))))</f>
        <v>0.41202094731771</v>
      </c>
      <c r="W51" s="11">
        <f>IF(OR($B$41=0,$F$41=0),0,IF(V51=0.5,-300,20*LOG10(ABS(1-2*V51))))</f>
        <v>-15.091814459038526</v>
      </c>
      <c r="X51" s="78" t="str">
        <f>IMDIV(IMDIV(1,IMSUM(IMDIV(1,COMPLEX($K$41,IF($I$41&lt;0,0,$I$41)*$T51*PI()*0.002)),IMDIV(1,COMPLEX(0,-500000/(IF($H$41&lt;=0.00001,0.00001,$H$41)*$T51*PI()))),IMDIV(1,COMPLEX(0,IF($J$41&lt;1,10000000000,$J$41)*$T51*PI()*2)))),IMSUM(COMPLEX($G$41,0),IMDIV(1,IMSUM(IMDIV(1,COMPLEX($K$41,IF($I$41&lt;0,0,$I$41)*$T51*PI()*0.002)),IMDIV(1,COMPLEX(0,-500000/(IF($H$41&lt;=0.00001,0.00001,$H$41)*$T51*PI()))),IMDIV(1,COMPLEX(0,IF($J$41&lt;1,10000000000,$J$41)*$T51*PI()*2))))))</f>
        <v>0.740169918344039+4.55435848732654E-002i</v>
      </c>
      <c r="Y51" s="77">
        <f>IMABS(IMPRODUCT(X51,IMDIV(COMPLEX($K$41,0),COMPLEX($K$41,IF($I$41&lt;0,0,$I$41)*$T51*PI()*0.002))))</f>
        <v>0.4361699120749956</v>
      </c>
      <c r="Z51" s="11">
        <f>IF(OR($G$41=0,$K$41=0),0,IF(Y51=0.5,-300,20*LOG10(ABS(1-2*Y51))))</f>
        <v>-17.8788912334312</v>
      </c>
      <c r="AA51" s="78" t="str">
        <f>IMDIV(IMDIV(1,IMSUM(IMDIV(1,COMPLEX($F$45,IF($D$45&lt;0,0,$D$45)*$T51*PI()*0.002)),IMDIV(1,COMPLEX(0,-500000/(IF($C$45&lt;=0.00001,0.00001,$C$45)*$T51*PI()))),IMDIV(1,COMPLEX(0,IF($E$45&lt;1,10000000000,$E$45)*$T51*PI()*2)))),IMSUM(COMPLEX($B$45,0),IMDIV(1,IMSUM(IMDIV(1,COMPLEX($F$45,IF($D$45&lt;0,0,$D$45)*$T51*PI()*0.002)),IMDIV(1,COMPLEX(0,-500000/(IF($C$45&lt;=0.00001,0.00001,$C$45)*$T51*PI()))),IMDIV(1,COMPLEX(0,IF($E$45&lt;1,10000000000,$E$45)*$T51*PI()*2))))))</f>
        <v>0.236976387128908-0.425227679099372i</v>
      </c>
      <c r="AB51" s="77">
        <f>IMABS(IMPRODUCT(AA51,IMDIV(COMPLEX($F$45,0),COMPLEX($F$45,IF($D$45&lt;0,0,$D$45)*$T51*PI()*0.002))))</f>
        <v>0</v>
      </c>
      <c r="AC51" s="11">
        <f>IF(OR($B$45=0,$F$45=0),0,IF(AB51=0.5,-300,20*LOG10(ABS(1-2*AB51))))</f>
        <v>0</v>
      </c>
      <c r="AD51" s="78">
        <f>IMABS(IMPRODUCT(IMDIV(IMDIV(IMPRODUCT(COMPLEX(0,-500000/(IF($H$45&lt;=0.00001,0.00001,$H$45)*$T51*PI())),COMPLEX($K$45,IF($I$45&lt;0,0,$I$45)*$T51*PI()*0.002)),IMSUM(COMPLEX(0,-500000/(IF($H$45&lt;=0.00001,0.00001,$H$45)*$T51*PI())),COMPLEX($K$45,IF($I$45&lt;0,0,$I$45)*$T51*PI()*0.002))),IMSUM(COMPLEX($G$45,0),IMDIV(IMPRODUCT(COMPLEX(0,-500000/(IF($H$45&lt;=0.00001,0.00001,$H$45)*$T51*PI())),COMPLEX($K$45,IF($I$45&lt;0,0,$I$45)*$T51*PI()*0.002)),IMSUM(COMPLEX(0,-500000/(IF($H$45&lt;=0.00001,0.00001,$H$45)*$T51*PI())),COMPLEX($K$45,IF($I$45&lt;0,0,$I$45)*$T51*PI()*0.002))))),IMDIV(COMPLEX($K$45,0),COMPLEX($K$45,IF($I$45&lt;0,0,$I$45)*$T51*PI()*0.002))))</f>
        <v>0</v>
      </c>
      <c r="AE51" s="77">
        <f>IMABS(IMPRODUCT(AD51,IMDIV(COMPLEX($K$45,0),COMPLEX($K$45,IF($I$45&lt;0,0,$I$45)*$T51*PI()*0.002))))</f>
        <v>0</v>
      </c>
      <c r="AF51" s="11">
        <f>IF(OR($G$45=0,$K$45=0),0,IF(AE51=0.5,-300,20*LOG10(ABS(1-2*AE51))))</f>
        <v>0</v>
      </c>
      <c r="AG51" s="11">
        <f>IF(LEFT($N$39,1)="t",IF(T51&lt;=30,-16,IF(T51&gt;=60,-10,-(16-20*LOG10(T51/30)))),IF(LEFT($N$39,1)="g",IF(T51&lt;=40,-16,-(10-20*LOG10(T51/80))),0))</f>
        <v>0</v>
      </c>
      <c r="AH51" s="3"/>
    </row>
    <row r="52" spans="1:34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6"/>
      <c r="S52" s="6">
        <f t="shared" si="2"/>
        <v>48</v>
      </c>
      <c r="T52" s="11">
        <f>IF(LEFT($N$39,1)="t",79/99+T51,IF(LEFT($N$39,1)="g",1+T51,((($N$45-$M$45)/99))+T51))</f>
        <v>316.16161616161554</v>
      </c>
      <c r="U52" s="75" t="str">
        <f>IMDIV(IMDIV(1,IMSUM(IMDIV(1,COMPLEX($F$41,IF($D$41&lt;0,0,$D$41)*$T52*PI()*0.002)),IMDIV(1,COMPLEX(0,-500000/(IF($C$41&lt;=0.00001,0.00001,$C$41)*$T52*PI()))),IMDIV(1,COMPLEX(0,IF($E$41&lt;1,10000000000,$E$41)*$T52*PI()*2)))),IMSUM(COMPLEX($B$41,0),IMDIV(1,IMSUM(IMDIV(1,COMPLEX($F$41,IF($D$41&lt;0,0,$D$41)*$T52*PI()*0.002)),IMDIV(1,COMPLEX(0,-500000/(IF($C$41&lt;=0.00001,0.00001,$C$41)*$T52*PI()))),IMDIV(1,COMPLEX(0,IF($E$41&lt;1,10000000000,$E$41)*$T52*PI()*2))))))</f>
        <v>0.662939002562937+0.234349988668106i</v>
      </c>
      <c r="V52" s="76">
        <f>IMABS(IMPRODUCT(U52,IMDIV(COMPLEX($F$41,0),COMPLEX($F$41,IF($D$41&lt;0,0,$D$41)*$T52*PI()*0.002))))</f>
        <v>0.4105252297424041</v>
      </c>
      <c r="W52" s="11">
        <f>IF(OR($B$41=0,$F$41=0),0,IF(V52=0.5,-300,20*LOG10(ABS(1-2*V52))))</f>
        <v>-14.945388248019118</v>
      </c>
      <c r="X52" s="78" t="str">
        <f>IMDIV(IMDIV(1,IMSUM(IMDIV(1,COMPLEX($K$41,IF($I$41&lt;0,0,$I$41)*$T52*PI()*0.002)),IMDIV(1,COMPLEX(0,-500000/(IF($H$41&lt;=0.00001,0.00001,$H$41)*$T52*PI()))),IMDIV(1,COMPLEX(0,IF($J$41&lt;1,10000000000,$J$41)*$T52*PI()*2)))),IMSUM(COMPLEX($G$41,0),IMDIV(1,IMSUM(IMDIV(1,COMPLEX($K$41,IF($I$41&lt;0,0,$I$41)*$T52*PI()*0.002)),IMDIV(1,COMPLEX(0,-500000/(IF($H$41&lt;=0.00001,0.00001,$H$41)*$T52*PI()))),IMDIV(1,COMPLEX(0,IF($J$41&lt;1,10000000000,$J$41)*$T52*PI()*2))))))</f>
        <v>0.743349672993575+4.25222322651728E-002i</v>
      </c>
      <c r="Y52" s="77">
        <f>IMABS(IMPRODUCT(X52,IMDIV(COMPLEX($K$41,0),COMPLEX($K$41,IF($I$41&lt;0,0,$I$41)*$T52*PI()*0.002))))</f>
        <v>0.43471001416703847</v>
      </c>
      <c r="Z52" s="11">
        <f>IF(OR($G$41=0,$K$41=0),0,IF(Y52=0.5,-300,20*LOG10(ABS(1-2*Y52))))</f>
        <v>-17.682468599350763</v>
      </c>
      <c r="AA52" s="78" t="str">
        <f>IMDIV(IMDIV(1,IMSUM(IMDIV(1,COMPLEX($F$45,IF($D$45&lt;0,0,$D$45)*$T52*PI()*0.002)),IMDIV(1,COMPLEX(0,-500000/(IF($C$45&lt;=0.00001,0.00001,$C$45)*$T52*PI()))),IMDIV(1,COMPLEX(0,IF($E$45&lt;1,10000000000,$E$45)*$T52*PI()*2)))),IMSUM(COMPLEX($B$45,0),IMDIV(1,IMSUM(IMDIV(1,COMPLEX($F$45,IF($D$45&lt;0,0,$D$45)*$T52*PI()*0.002)),IMDIV(1,COMPLEX(0,-500000/(IF($C$45&lt;=0.00001,0.00001,$C$45)*$T52*PI()))),IMDIV(1,COMPLEX(0,IF($E$45&lt;1,10000000000,$E$45)*$T52*PI()*2))))))</f>
        <v>0.232182986780683-0.422225114637067i</v>
      </c>
      <c r="AB52" s="77">
        <f>IMABS(IMPRODUCT(AA52,IMDIV(COMPLEX($F$45,0),COMPLEX($F$45,IF($D$45&lt;0,0,$D$45)*$T52*PI()*0.002))))</f>
        <v>0</v>
      </c>
      <c r="AC52" s="11">
        <f>IF(OR($B$45=0,$F$45=0),0,IF(AB52=0.5,-300,20*LOG10(ABS(1-2*AB52))))</f>
        <v>0</v>
      </c>
      <c r="AD52" s="78">
        <f>IMABS(IMPRODUCT(IMDIV(IMDIV(IMPRODUCT(COMPLEX(0,-500000/(IF($H$45&lt;=0.00001,0.00001,$H$45)*$T52*PI())),COMPLEX($K$45,IF($I$45&lt;0,0,$I$45)*$T52*PI()*0.002)),IMSUM(COMPLEX(0,-500000/(IF($H$45&lt;=0.00001,0.00001,$H$45)*$T52*PI())),COMPLEX($K$45,IF($I$45&lt;0,0,$I$45)*$T52*PI()*0.002))),IMSUM(COMPLEX($G$45,0),IMDIV(IMPRODUCT(COMPLEX(0,-500000/(IF($H$45&lt;=0.00001,0.00001,$H$45)*$T52*PI())),COMPLEX($K$45,IF($I$45&lt;0,0,$I$45)*$T52*PI()*0.002)),IMSUM(COMPLEX(0,-500000/(IF($H$45&lt;=0.00001,0.00001,$H$45)*$T52*PI())),COMPLEX($K$45,IF($I$45&lt;0,0,$I$45)*$T52*PI()*0.002))))),IMDIV(COMPLEX($K$45,0),COMPLEX($K$45,IF($I$45&lt;0,0,$I$45)*$T52*PI()*0.002))))</f>
        <v>0</v>
      </c>
      <c r="AE52" s="77">
        <f>IMABS(IMPRODUCT(AD52,IMDIV(COMPLEX($K$45,0),COMPLEX($K$45,IF($I$45&lt;0,0,$I$45)*$T52*PI()*0.002))))</f>
        <v>0</v>
      </c>
      <c r="AF52" s="11">
        <f>IF(OR($G$45=0,$K$45=0),0,IF(AE52=0.5,-300,20*LOG10(ABS(1-2*AE52))))</f>
        <v>0</v>
      </c>
      <c r="AG52" s="11">
        <f>IF(LEFT($N$39,1)="t",IF(T52&lt;=30,-16,IF(T52&gt;=60,-10,-(16-20*LOG10(T52/30)))),IF(LEFT($N$39,1)="g",IF(T52&lt;=40,-16,-(10-20*LOG10(T52/80))),0))</f>
        <v>0</v>
      </c>
      <c r="AH52" s="3"/>
    </row>
    <row r="53" spans="1:34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6"/>
      <c r="S53" s="6">
        <f t="shared" si="2"/>
        <v>49</v>
      </c>
      <c r="T53" s="11">
        <f>IF(LEFT($N$39,1)="t",79/99+T52,IF(LEFT($N$39,1)="g",1+T52,((($N$45-$M$45)/99))+T52))</f>
        <v>319.69696969696906</v>
      </c>
      <c r="U53" s="75" t="str">
        <f>IMDIV(IMDIV(1,IMSUM(IMDIV(1,COMPLEX($F$41,IF($D$41&lt;0,0,$D$41)*$T53*PI()*0.002)),IMDIV(1,COMPLEX(0,-500000/(IF($C$41&lt;=0.00001,0.00001,$C$41)*$T53*PI()))),IMDIV(1,COMPLEX(0,IF($E$41&lt;1,10000000000,$E$41)*$T53*PI()*2)))),IMSUM(COMPLEX($B$41,0),IMDIV(1,IMSUM(IMDIV(1,COMPLEX($F$41,IF($D$41&lt;0,0,$D$41)*$T53*PI()*0.002)),IMDIV(1,COMPLEX(0,-500000/(IF($C$41&lt;=0.00001,0.00001,$C$41)*$T53*PI()))),IMDIV(1,COMPLEX(0,IF($E$41&lt;1,10000000000,$E$41)*$T53*PI()*2))))))</f>
        <v>0.665391274572555+0.235246447451541i</v>
      </c>
      <c r="V53" s="76">
        <f>IMABS(IMPRODUCT(U53,IMDIV(COMPLEX($F$41,0),COMPLEX($F$41,IF($D$41&lt;0,0,$D$41)*$T53*PI()*0.002))))</f>
        <v>0.40902913741773383</v>
      </c>
      <c r="W53" s="11">
        <f>IF(OR($B$41=0,$F$41=0),0,IF(V53=0.5,-300,20*LOG10(ABS(1-2*V53))))</f>
        <v>-14.801353832838604</v>
      </c>
      <c r="X53" s="78" t="str">
        <f>IMDIV(IMDIV(1,IMSUM(IMDIV(1,COMPLEX($K$41,IF($I$41&lt;0,0,$I$41)*$T53*PI()*0.002)),IMDIV(1,COMPLEX(0,-500000/(IF($H$41&lt;=0.00001,0.00001,$H$41)*$T53*PI()))),IMDIV(1,COMPLEX(0,IF($J$41&lt;1,10000000000,$J$41)*$T53*PI()*2)))),IMSUM(COMPLEX($G$41,0),IMDIV(1,IMSUM(IMDIV(1,COMPLEX($K$41,IF($I$41&lt;0,0,$I$41)*$T53*PI()*0.002)),IMDIV(1,COMPLEX(0,-500000/(IF($H$41&lt;=0.00001,0.00001,$H$41)*$T53*PI()))),IMDIV(1,COMPLEX(0,IF($J$41&lt;1,10000000000,$J$41)*$T53*PI()*2))))))</f>
        <v>0.746479234842482+3.94275863074518E-002i</v>
      </c>
      <c r="Y53" s="77">
        <f>IMABS(IMPRODUCT(X53,IMDIV(COMPLEX($K$41,0),COMPLEX($K$41,IF($I$41&lt;0,0,$I$41)*$T53*PI()*0.002))))</f>
        <v>0.4332360236977447</v>
      </c>
      <c r="Z53" s="11">
        <f>IF(OR($G$41=0,$K$41=0),0,IF(Y53=0.5,-300,20*LOG10(ABS(1-2*Y53))))</f>
        <v>-17.488556200422142</v>
      </c>
      <c r="AA53" s="78" t="str">
        <f>IMDIV(IMDIV(1,IMSUM(IMDIV(1,COMPLEX($F$45,IF($D$45&lt;0,0,$D$45)*$T53*PI()*0.002)),IMDIV(1,COMPLEX(0,-500000/(IF($C$45&lt;=0.00001,0.00001,$C$45)*$T53*PI()))),IMDIV(1,COMPLEX(0,IF($E$45&lt;1,10000000000,$E$45)*$T53*PI()*2)))),IMSUM(COMPLEX($B$45,0),IMDIV(1,IMSUM(IMDIV(1,COMPLEX($F$45,IF($D$45&lt;0,0,$D$45)*$T53*PI()*0.002)),IMDIV(1,COMPLEX(0,-500000/(IF($C$45&lt;=0.00001,0.00001,$C$45)*$T53*PI()))),IMDIV(1,COMPLEX(0,IF($E$45&lt;1,10000000000,$E$45)*$T53*PI()*2))))))</f>
        <v>0.227527460334829-0.419235870517316i</v>
      </c>
      <c r="AB53" s="77">
        <f>IMABS(IMPRODUCT(AA53,IMDIV(COMPLEX($F$45,0),COMPLEX($F$45,IF($D$45&lt;0,0,$D$45)*$T53*PI()*0.002))))</f>
        <v>0</v>
      </c>
      <c r="AC53" s="11">
        <f>IF(OR($B$45=0,$F$45=0),0,IF(AB53=0.5,-300,20*LOG10(ABS(1-2*AB53))))</f>
        <v>0</v>
      </c>
      <c r="AD53" s="78">
        <f>IMABS(IMPRODUCT(IMDIV(IMDIV(IMPRODUCT(COMPLEX(0,-500000/(IF($H$45&lt;=0.00001,0.00001,$H$45)*$T53*PI())),COMPLEX($K$45,IF($I$45&lt;0,0,$I$45)*$T53*PI()*0.002)),IMSUM(COMPLEX(0,-500000/(IF($H$45&lt;=0.00001,0.00001,$H$45)*$T53*PI())),COMPLEX($K$45,IF($I$45&lt;0,0,$I$45)*$T53*PI()*0.002))),IMSUM(COMPLEX($G$45,0),IMDIV(IMPRODUCT(COMPLEX(0,-500000/(IF($H$45&lt;=0.00001,0.00001,$H$45)*$T53*PI())),COMPLEX($K$45,IF($I$45&lt;0,0,$I$45)*$T53*PI()*0.002)),IMSUM(COMPLEX(0,-500000/(IF($H$45&lt;=0.00001,0.00001,$H$45)*$T53*PI())),COMPLEX($K$45,IF($I$45&lt;0,0,$I$45)*$T53*PI()*0.002))))),IMDIV(COMPLEX($K$45,0),COMPLEX($K$45,IF($I$45&lt;0,0,$I$45)*$T53*PI()*0.002))))</f>
        <v>0</v>
      </c>
      <c r="AE53" s="77">
        <f>IMABS(IMPRODUCT(AD53,IMDIV(COMPLEX($K$45,0),COMPLEX($K$45,IF($I$45&lt;0,0,$I$45)*$T53*PI()*0.002))))</f>
        <v>0</v>
      </c>
      <c r="AF53" s="11">
        <f>IF(OR($G$45=0,$K$45=0),0,IF(AE53=0.5,-300,20*LOG10(ABS(1-2*AE53))))</f>
        <v>0</v>
      </c>
      <c r="AG53" s="11">
        <f>IF(LEFT($N$39,1)="t",IF(T53&lt;=30,-16,IF(T53&gt;=60,-10,-(16-20*LOG10(T53/30)))),IF(LEFT($N$39,1)="g",IF(T53&lt;=40,-16,-(10-20*LOG10(T53/80))),0))</f>
        <v>0</v>
      </c>
      <c r="AH53" s="3"/>
    </row>
    <row r="54" spans="1:34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6"/>
      <c r="S54" s="6">
        <f t="shared" si="2"/>
        <v>50</v>
      </c>
      <c r="T54" s="11">
        <f>IF(LEFT($N$39,1)="t",79/99+T53,IF(LEFT($N$39,1)="g",1+T53,((($N$45-$M$45)/99))+T53))</f>
        <v>323.2323232323226</v>
      </c>
      <c r="U54" s="75" t="str">
        <f>IMDIV(IMDIV(1,IMSUM(IMDIV(1,COMPLEX($F$41,IF($D$41&lt;0,0,$D$41)*$T54*PI()*0.002)),IMDIV(1,COMPLEX(0,-500000/(IF($C$41&lt;=0.00001,0.00001,$C$41)*$T54*PI()))),IMDIV(1,COMPLEX(0,IF($E$41&lt;1,10000000000,$E$41)*$T54*PI()*2)))),IMSUM(COMPLEX($B$41,0),IMDIV(1,IMSUM(IMDIV(1,COMPLEX($F$41,IF($D$41&lt;0,0,$D$41)*$T54*PI()*0.002)),IMDIV(1,COMPLEX(0,-500000/(IF($C$41&lt;=0.00001,0.00001,$C$41)*$T54*PI()))),IMDIV(1,COMPLEX(0,IF($E$41&lt;1,10000000000,$E$41)*$T54*PI()*2))))))</f>
        <v>0.66783480075576+0.236110991926932i</v>
      </c>
      <c r="V54" s="76">
        <f>IMABS(IMPRODUCT(U54,IMDIV(COMPLEX($F$41,0),COMPLEX($F$41,IF($D$41&lt;0,0,$D$41)*$T54*PI()*0.002))))</f>
        <v>0.40753291786867424</v>
      </c>
      <c r="W54" s="11">
        <f>IF(OR($B$41=0,$F$41=0),0,IF(V54=0.5,-300,20*LOG10(ABS(1-2*V54))))</f>
        <v>-14.659657019633585</v>
      </c>
      <c r="X54" s="78" t="str">
        <f>IMDIV(IMDIV(1,IMSUM(IMDIV(1,COMPLEX($K$41,IF($I$41&lt;0,0,$I$41)*$T54*PI()*0.002)),IMDIV(1,COMPLEX(0,-500000/(IF($H$41&lt;=0.00001,0.00001,$H$41)*$T54*PI()))),IMDIV(1,COMPLEX(0,IF($J$41&lt;1,10000000000,$J$41)*$T54*PI()*2)))),IMSUM(COMPLEX($G$41,0),IMDIV(1,IMSUM(IMDIV(1,COMPLEX($K$41,IF($I$41&lt;0,0,$I$41)*$T54*PI()*0.002)),IMDIV(1,COMPLEX(0,-500000/(IF($H$41&lt;=0.00001,0.00001,$H$41)*$T54*PI()))),IMDIV(1,COMPLEX(0,IF($J$41&lt;1,10000000000,$J$41)*$T54*PI()*2))))))</f>
        <v>0.749556943942549+3.62610739366749E-002i</v>
      </c>
      <c r="Y54" s="77">
        <f>IMABS(IMPRODUCT(X54,IMDIV(COMPLEX($K$41,0),COMPLEX($K$41,IF($I$41&lt;0,0,$I$41)*$T54*PI()*0.002))))</f>
        <v>0.43174815141123063</v>
      </c>
      <c r="Z54" s="11">
        <f>IF(OR($G$41=0,$K$41=0),0,IF(Y54=0.5,-300,20*LOG10(ABS(1-2*Y54))))</f>
        <v>-17.29711171355477</v>
      </c>
      <c r="AA54" s="78" t="str">
        <f>IMDIV(IMDIV(1,IMSUM(IMDIV(1,COMPLEX($F$45,IF($D$45&lt;0,0,$D$45)*$T54*PI()*0.002)),IMDIV(1,COMPLEX(0,-500000/(IF($C$45&lt;=0.00001,0.00001,$C$45)*$T54*PI()))),IMDIV(1,COMPLEX(0,IF($E$45&lt;1,10000000000,$E$45)*$T54*PI()*2)))),IMSUM(COMPLEX($B$45,0),IMDIV(1,IMSUM(IMDIV(1,COMPLEX($F$45,IF($D$45&lt;0,0,$D$45)*$T54*PI()*0.002)),IMDIV(1,COMPLEX(0,-500000/(IF($C$45&lt;=0.00001,0.00001,$C$45)*$T54*PI()))),IMDIV(1,COMPLEX(0,IF($E$45&lt;1,10000000000,$E$45)*$T54*PI()*2))))))</f>
        <v>0.223004864551855-0.416261570335365i</v>
      </c>
      <c r="AB54" s="77">
        <f>IMABS(IMPRODUCT(AA54,IMDIV(COMPLEX($F$45,0),COMPLEX($F$45,IF($D$45&lt;0,0,$D$45)*$T54*PI()*0.002))))</f>
        <v>0</v>
      </c>
      <c r="AC54" s="11">
        <f>IF(OR($B$45=0,$F$45=0),0,IF(AB54=0.5,-300,20*LOG10(ABS(1-2*AB54))))</f>
        <v>0</v>
      </c>
      <c r="AD54" s="78">
        <f>IMABS(IMPRODUCT(IMDIV(IMDIV(IMPRODUCT(COMPLEX(0,-500000/(IF($H$45&lt;=0.00001,0.00001,$H$45)*$T54*PI())),COMPLEX($K$45,IF($I$45&lt;0,0,$I$45)*$T54*PI()*0.002)),IMSUM(COMPLEX(0,-500000/(IF($H$45&lt;=0.00001,0.00001,$H$45)*$T54*PI())),COMPLEX($K$45,IF($I$45&lt;0,0,$I$45)*$T54*PI()*0.002))),IMSUM(COMPLEX($G$45,0),IMDIV(IMPRODUCT(COMPLEX(0,-500000/(IF($H$45&lt;=0.00001,0.00001,$H$45)*$T54*PI())),COMPLEX($K$45,IF($I$45&lt;0,0,$I$45)*$T54*PI()*0.002)),IMSUM(COMPLEX(0,-500000/(IF($H$45&lt;=0.00001,0.00001,$H$45)*$T54*PI())),COMPLEX($K$45,IF($I$45&lt;0,0,$I$45)*$T54*PI()*0.002))))),IMDIV(COMPLEX($K$45,0),COMPLEX($K$45,IF($I$45&lt;0,0,$I$45)*$T54*PI()*0.002))))</f>
        <v>0</v>
      </c>
      <c r="AE54" s="77">
        <f>IMABS(IMPRODUCT(AD54,IMDIV(COMPLEX($K$45,0),COMPLEX($K$45,IF($I$45&lt;0,0,$I$45)*$T54*PI()*0.002))))</f>
        <v>0</v>
      </c>
      <c r="AF54" s="11">
        <f>IF(OR($G$45=0,$K$45=0),0,IF(AE54=0.5,-300,20*LOG10(ABS(1-2*AE54))))</f>
        <v>0</v>
      </c>
      <c r="AG54" s="11">
        <f>IF(LEFT($N$39,1)="t",IF(T54&lt;=30,-16,IF(T54&gt;=60,-10,-(16-20*LOG10(T54/30)))),IF(LEFT($N$39,1)="g",IF(T54&lt;=40,-16,-(10-20*LOG10(T54/80))),0))</f>
        <v>0</v>
      </c>
      <c r="AH54" s="3"/>
    </row>
    <row r="55" spans="1:34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6"/>
      <c r="S55" s="6">
        <f t="shared" si="2"/>
        <v>51</v>
      </c>
      <c r="T55" s="11">
        <f>IF(LEFT($N$39,1)="t",79/99+T54,IF(LEFT($N$39,1)="g",1+T54,((($N$45-$M$45)/99))+T54))</f>
        <v>326.7676767676761</v>
      </c>
      <c r="U55" s="75" t="str">
        <f>IMDIV(IMDIV(1,IMSUM(IMDIV(1,COMPLEX($F$41,IF($D$41&lt;0,0,$D$41)*$T55*PI()*0.002)),IMDIV(1,COMPLEX(0,-500000/(IF($C$41&lt;=0.00001,0.00001,$C$41)*$T55*PI()))),IMDIV(1,COMPLEX(0,IF($E$41&lt;1,10000000000,$E$41)*$T55*PI()*2)))),IMSUM(COMPLEX($B$41,0),IMDIV(1,IMSUM(IMDIV(1,COMPLEX($F$41,IF($D$41&lt;0,0,$D$41)*$T55*PI()*0.002)),IMDIV(1,COMPLEX(0,-500000/(IF($C$41&lt;=0.00001,0.00001,$C$41)*$T55*PI()))),IMDIV(1,COMPLEX(0,IF($E$41&lt;1,10000000000,$E$41)*$T55*PI()*2))))))</f>
        <v>0.670269186897213+0.236944109363763i</v>
      </c>
      <c r="V55" s="76">
        <f>IMABS(IMPRODUCT(U55,IMDIV(COMPLEX($F$41,0),COMPLEX($F$41,IF($D$41&lt;0,0,$D$41)*$T55*PI()*0.002))))</f>
        <v>0.406036812408894</v>
      </c>
      <c r="W55" s="11">
        <f>IF(OR($B$41=0,$F$41=0),0,IF(V55=0.5,-300,20*LOG10(ABS(1-2*V55))))</f>
        <v>-14.520245260976328</v>
      </c>
      <c r="X55" s="78" t="str">
        <f>IMDIV(IMDIV(1,IMSUM(IMDIV(1,COMPLEX($K$41,IF($I$41&lt;0,0,$I$41)*$T55*PI()*0.002)),IMDIV(1,COMPLEX(0,-500000/(IF($H$41&lt;=0.00001,0.00001,$H$41)*$T55*PI()))),IMDIV(1,COMPLEX(0,IF($J$41&lt;1,10000000000,$J$41)*$T55*PI()*2)))),IMSUM(COMPLEX($G$41,0),IMDIV(1,IMSUM(IMDIV(1,COMPLEX($K$41,IF($I$41&lt;0,0,$I$41)*$T55*PI()*0.002)),IMDIV(1,COMPLEX(0,-500000/(IF($H$41&lt;=0.00001,0.00001,$H$41)*$T55*PI()))),IMDIV(1,COMPLEX(0,IF($J$41&lt;1,10000000000,$J$41)*$T55*PI()*2))))))</f>
        <v>0.752581186677747+3.30241638419031E-002i</v>
      </c>
      <c r="Y55" s="77">
        <f>IMABS(IMPRODUCT(X55,IMDIV(COMPLEX($K$41,0),COMPLEX($K$41,IF($I$41&lt;0,0,$I$41)*$T55*PI()*0.002))))</f>
        <v>0.43024661386117213</v>
      </c>
      <c r="Z55" s="11">
        <f>IF(OR($G$41=0,$K$41=0),0,IF(Y55=0.5,-300,20*LOG10(ABS(1-2*Y55))))</f>
        <v>-17.108094185954467</v>
      </c>
      <c r="AA55" s="78" t="str">
        <f>IMDIV(IMDIV(1,IMSUM(IMDIV(1,COMPLEX($F$45,IF($D$45&lt;0,0,$D$45)*$T55*PI()*0.002)),IMDIV(1,COMPLEX(0,-500000/(IF($C$45&lt;=0.00001,0.00001,$C$45)*$T55*PI()))),IMDIV(1,COMPLEX(0,IF($E$45&lt;1,10000000000,$E$45)*$T55*PI()*2)))),IMSUM(COMPLEX($B$45,0),IMDIV(1,IMSUM(IMDIV(1,COMPLEX($F$45,IF($D$45&lt;0,0,$D$45)*$T55*PI()*0.002)),IMDIV(1,COMPLEX(0,-500000/(IF($C$45&lt;=0.00001,0.00001,$C$45)*$T55*PI()))),IMDIV(1,COMPLEX(0,IF($E$45&lt;1,10000000000,$E$45)*$T55*PI()*2))))))</f>
        <v>0.218610457630239-0.413303672189029i</v>
      </c>
      <c r="AB55" s="77">
        <f>IMABS(IMPRODUCT(AA55,IMDIV(COMPLEX($F$45,0),COMPLEX($F$45,IF($D$45&lt;0,0,$D$45)*$T55*PI()*0.002))))</f>
        <v>0</v>
      </c>
      <c r="AC55" s="11">
        <f>IF(OR($B$45=0,$F$45=0),0,IF(AB55=0.5,-300,20*LOG10(ABS(1-2*AB55))))</f>
        <v>0</v>
      </c>
      <c r="AD55" s="78">
        <f>IMABS(IMPRODUCT(IMDIV(IMDIV(IMPRODUCT(COMPLEX(0,-500000/(IF($H$45&lt;=0.00001,0.00001,$H$45)*$T55*PI())),COMPLEX($K$45,IF($I$45&lt;0,0,$I$45)*$T55*PI()*0.002)),IMSUM(COMPLEX(0,-500000/(IF($H$45&lt;=0.00001,0.00001,$H$45)*$T55*PI())),COMPLEX($K$45,IF($I$45&lt;0,0,$I$45)*$T55*PI()*0.002))),IMSUM(COMPLEX($G$45,0),IMDIV(IMPRODUCT(COMPLEX(0,-500000/(IF($H$45&lt;=0.00001,0.00001,$H$45)*$T55*PI())),COMPLEX($K$45,IF($I$45&lt;0,0,$I$45)*$T55*PI()*0.002)),IMSUM(COMPLEX(0,-500000/(IF($H$45&lt;=0.00001,0.00001,$H$45)*$T55*PI())),COMPLEX($K$45,IF($I$45&lt;0,0,$I$45)*$T55*PI()*0.002))))),IMDIV(COMPLEX($K$45,0),COMPLEX($K$45,IF($I$45&lt;0,0,$I$45)*$T55*PI()*0.002))))</f>
        <v>0</v>
      </c>
      <c r="AE55" s="77">
        <f>IMABS(IMPRODUCT(AD55,IMDIV(COMPLEX($K$45,0),COMPLEX($K$45,IF($I$45&lt;0,0,$I$45)*$T55*PI()*0.002))))</f>
        <v>0</v>
      </c>
      <c r="AF55" s="11">
        <f>IF(OR($G$45=0,$K$45=0),0,IF(AE55=0.5,-300,20*LOG10(ABS(1-2*AE55))))</f>
        <v>0</v>
      </c>
      <c r="AG55" s="11">
        <f>IF(LEFT($N$39,1)="t",IF(T55&lt;=30,-16,IF(T55&gt;=60,-10,-(16-20*LOG10(T55/30)))),IF(LEFT($N$39,1)="g",IF(T55&lt;=40,-16,-(10-20*LOG10(T55/80))),0))</f>
        <v>0</v>
      </c>
      <c r="AH55" s="3"/>
    </row>
    <row r="56" spans="1:34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6"/>
      <c r="S56" s="6">
        <f t="shared" si="2"/>
        <v>52</v>
      </c>
      <c r="T56" s="11">
        <f>IF(LEFT($N$39,1)="t",79/99+T55,IF(LEFT($N$39,1)="g",1+T55,((($N$45-$M$45)/99))+T55))</f>
        <v>330.30303030302963</v>
      </c>
      <c r="U56" s="75" t="str">
        <f>IMDIV(IMDIV(1,IMSUM(IMDIV(1,COMPLEX($F$41,IF($D$41&lt;0,0,$D$41)*$T56*PI()*0.002)),IMDIV(1,COMPLEX(0,-500000/(IF($C$41&lt;=0.00001,0.00001,$C$41)*$T56*PI()))),IMDIV(1,COMPLEX(0,IF($E$41&lt;1,10000000000,$E$41)*$T56*PI()*2)))),IMSUM(COMPLEX($B$41,0),IMDIV(1,IMSUM(IMDIV(1,COMPLEX($F$41,IF($D$41&lt;0,0,$D$41)*$T56*PI()*0.002)),IMDIV(1,COMPLEX(0,-500000/(IF($C$41&lt;=0.00001,0.00001,$C$41)*$T56*PI()))),IMDIV(1,COMPLEX(0,IF($E$41&lt;1,10000000000,$E$41)*$T56*PI()*2))))))</f>
        <v>0.672694054530523+0.237746287851434i</v>
      </c>
      <c r="V56" s="76">
        <f>IMABS(IMPRODUCT(U56,IMDIV(COMPLEX($F$41,0),COMPLEX($F$41,IF($D$41&lt;0,0,$D$41)*$T56*PI()*0.002))))</f>
        <v>0.4045410561891976</v>
      </c>
      <c r="W56" s="11">
        <f>IF(OR($B$41=0,$F$41=0),0,IF(V56=0.5,-300,20*LOG10(ABS(1-2*V56))))</f>
        <v>-14.383067589128222</v>
      </c>
      <c r="X56" s="78" t="str">
        <f>IMDIV(IMDIV(1,IMSUM(IMDIV(1,COMPLEX($K$41,IF($I$41&lt;0,0,$I$41)*$T56*PI()*0.002)),IMDIV(1,COMPLEX(0,-500000/(IF($H$41&lt;=0.00001,0.00001,$H$41)*$T56*PI()))),IMDIV(1,COMPLEX(0,IF($J$41&lt;1,10000000000,$J$41)*$T56*PI()*2)))),IMSUM(COMPLEX($G$41,0),IMDIV(1,IMSUM(IMDIV(1,COMPLEX($K$41,IF($I$41&lt;0,0,$I$41)*$T56*PI()*0.002)),IMDIV(1,COMPLEX(0,-500000/(IF($H$41&lt;=0.00001,0.00001,$H$41)*$T56*PI()))),IMDIV(1,COMPLEX(0,IF($J$41&lt;1,10000000000,$J$41)*$T56*PI()*2))))))</f>
        <v>0.755550397017812+2.97183648032527E-002i</v>
      </c>
      <c r="Y56" s="77">
        <f>IMABS(IMPRODUCT(X56,IMDIV(COMPLEX($K$41,0),COMPLEX($K$41,IF($I$41&lt;0,0,$I$41)*$T56*PI()*0.002))))</f>
        <v>0.4287316332829422</v>
      </c>
      <c r="Z56" s="11">
        <f>IF(OR($G$41=0,$K$41=0),0,IF(Y56=0.5,-300,20*LOG10(ABS(1-2*Y56))))</f>
        <v>-16.92146396617546</v>
      </c>
      <c r="AA56" s="78" t="str">
        <f>IMDIV(IMDIV(1,IMSUM(IMDIV(1,COMPLEX($F$45,IF($D$45&lt;0,0,$D$45)*$T56*PI()*0.002)),IMDIV(1,COMPLEX(0,-500000/(IF($C$45&lt;=0.00001,0.00001,$C$45)*$T56*PI()))),IMDIV(1,COMPLEX(0,IF($E$45&lt;1,10000000000,$E$45)*$T56*PI()*2)))),IMSUM(COMPLEX($B$45,0),IMDIV(1,IMSUM(IMDIV(1,COMPLEX($F$45,IF($D$45&lt;0,0,$D$45)*$T56*PI()*0.002)),IMDIV(1,COMPLEX(0,-500000/(IF($C$45&lt;=0.00001,0.00001,$C$45)*$T56*PI()))),IMDIV(1,COMPLEX(0,IF($E$45&lt;1,10000000000,$E$45)*$T56*PI()*2))))))</f>
        <v>0.21433969082596-0.410363482491549i</v>
      </c>
      <c r="AB56" s="77">
        <f>IMABS(IMPRODUCT(AA56,IMDIV(COMPLEX($F$45,0),COMPLEX($F$45,IF($D$45&lt;0,0,$D$45)*$T56*PI()*0.002))))</f>
        <v>0</v>
      </c>
      <c r="AC56" s="11">
        <f>IF(OR($B$45=0,$F$45=0),0,IF(AB56=0.5,-300,20*LOG10(ABS(1-2*AB56))))</f>
        <v>0</v>
      </c>
      <c r="AD56" s="78">
        <f>IMABS(IMPRODUCT(IMDIV(IMDIV(IMPRODUCT(COMPLEX(0,-500000/(IF($H$45&lt;=0.00001,0.00001,$H$45)*$T56*PI())),COMPLEX($K$45,IF($I$45&lt;0,0,$I$45)*$T56*PI()*0.002)),IMSUM(COMPLEX(0,-500000/(IF($H$45&lt;=0.00001,0.00001,$H$45)*$T56*PI())),COMPLEX($K$45,IF($I$45&lt;0,0,$I$45)*$T56*PI()*0.002))),IMSUM(COMPLEX($G$45,0),IMDIV(IMPRODUCT(COMPLEX(0,-500000/(IF($H$45&lt;=0.00001,0.00001,$H$45)*$T56*PI())),COMPLEX($K$45,IF($I$45&lt;0,0,$I$45)*$T56*PI()*0.002)),IMSUM(COMPLEX(0,-500000/(IF($H$45&lt;=0.00001,0.00001,$H$45)*$T56*PI())),COMPLEX($K$45,IF($I$45&lt;0,0,$I$45)*$T56*PI()*0.002))))),IMDIV(COMPLEX($K$45,0),COMPLEX($K$45,IF($I$45&lt;0,0,$I$45)*$T56*PI()*0.002))))</f>
        <v>0</v>
      </c>
      <c r="AE56" s="77">
        <f>IMABS(IMPRODUCT(AD56,IMDIV(COMPLEX($K$45,0),COMPLEX($K$45,IF($I$45&lt;0,0,$I$45)*$T56*PI()*0.002))))</f>
        <v>0</v>
      </c>
      <c r="AF56" s="11">
        <f>IF(OR($G$45=0,$K$45=0),0,IF(AE56=0.5,-300,20*LOG10(ABS(1-2*AE56))))</f>
        <v>0</v>
      </c>
      <c r="AG56" s="11">
        <f>IF(LEFT($N$39,1)="t",IF(T56&lt;=30,-16,IF(T56&gt;=60,-10,-(16-20*LOG10(T56/30)))),IF(LEFT($N$39,1)="g",IF(T56&lt;=40,-16,-(10-20*LOG10(T56/80))),0))</f>
        <v>0</v>
      </c>
      <c r="AH56" s="3"/>
    </row>
    <row r="57" spans="1:34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6"/>
      <c r="S57" s="6">
        <f t="shared" si="2"/>
        <v>53</v>
      </c>
      <c r="T57" s="11">
        <f>IF(LEFT($N$39,1)="t",79/99+T56,IF(LEFT($N$39,1)="g",1+T56,((($N$45-$M$45)/99))+T56))</f>
        <v>333.83838383838315</v>
      </c>
      <c r="U57" s="75" t="str">
        <f>IMDIV(IMDIV(1,IMSUM(IMDIV(1,COMPLEX($F$41,IF($D$41&lt;0,0,$D$41)*$T57*PI()*0.002)),IMDIV(1,COMPLEX(0,-500000/(IF($C$41&lt;=0.00001,0.00001,$C$41)*$T57*PI()))),IMDIV(1,COMPLEX(0,IF($E$41&lt;1,10000000000,$E$41)*$T57*PI()*2)))),IMSUM(COMPLEX($B$41,0),IMDIV(1,IMSUM(IMDIV(1,COMPLEX($F$41,IF($D$41&lt;0,0,$D$41)*$T57*PI()*0.002)),IMDIV(1,COMPLEX(0,-500000/(IF($C$41&lt;=0.00001,0.00001,$C$41)*$T57*PI()))),IMDIV(1,COMPLEX(0,IF($E$41&lt;1,10000000000,$E$41)*$T57*PI()*2))))))</f>
        <v>0.675109040666896+0.238518015886258i</v>
      </c>
      <c r="V57" s="76">
        <f>IMABS(IMPRODUCT(U57,IMDIV(COMPLEX($F$41,0),COMPLEX($F$41,IF($D$41&lt;0,0,$D$41)*$T57*PI()*0.002))))</f>
        <v>0.4030458782501084</v>
      </c>
      <c r="W57" s="11">
        <f>IF(OR($B$41=0,$F$41=0),0,IF(V57=0.5,-300,20*LOG10(ABS(1-2*V57))))</f>
        <v>-14.24807455278722</v>
      </c>
      <c r="X57" s="78" t="str">
        <f>IMDIV(IMDIV(1,IMSUM(IMDIV(1,COMPLEX($K$41,IF($I$41&lt;0,0,$I$41)*$T57*PI()*0.002)),IMDIV(1,COMPLEX(0,-500000/(IF($H$41&lt;=0.00001,0.00001,$H$41)*$T57*PI()))),IMDIV(1,COMPLEX(0,IF($J$41&lt;1,10000000000,$J$41)*$T57*PI()*2)))),IMSUM(COMPLEX($G$41,0),IMDIV(1,IMSUM(IMDIV(1,COMPLEX($K$41,IF($I$41&lt;0,0,$I$41)*$T57*PI()*0.002)),IMDIV(1,COMPLEX(0,-500000/(IF($H$41&lt;=0.00001,0.00001,$H$41)*$T57*PI()))),IMDIV(1,COMPLEX(0,IF($J$41&lt;1,10000000000,$J$41)*$T57*PI()*2))))))</f>
        <v>0.758463057703808+2.63452239836243E-002i</v>
      </c>
      <c r="Y57" s="77">
        <f>IMABS(IMPRODUCT(X57,IMDIV(COMPLEX($K$41,0),COMPLEX($K$41,IF($I$41&lt;0,0,$I$41)*$T57*PI()*0.002))))</f>
        <v>0.42720343745767186</v>
      </c>
      <c r="Z57" s="11">
        <f>IF(OR($G$41=0,$K$41=0),0,IF(Y57=0.5,-300,20*LOG10(ABS(1-2*Y57))))</f>
        <v>-16.73718263896095</v>
      </c>
      <c r="AA57" s="78" t="str">
        <f>IMDIV(IMDIV(1,IMSUM(IMDIV(1,COMPLEX($F$45,IF($D$45&lt;0,0,$D$45)*$T57*PI()*0.002)),IMDIV(1,COMPLEX(0,-500000/(IF($C$45&lt;=0.00001,0.00001,$C$45)*$T57*PI()))),IMDIV(1,COMPLEX(0,IF($E$45&lt;1,10000000000,$E$45)*$T57*PI()*2)))),IMSUM(COMPLEX($B$45,0),IMDIV(1,IMSUM(IMDIV(1,COMPLEX($F$45,IF($D$45&lt;0,0,$D$45)*$T57*PI()*0.002)),IMDIV(1,COMPLEX(0,-500000/(IF($C$45&lt;=0.00001,0.00001,$C$45)*$T57*PI()))),IMDIV(1,COMPLEX(0,IF($E$45&lt;1,10000000000,$E$45)*$T57*PI()*2))))))</f>
        <v>0.210188200343426-0.407442168632332i</v>
      </c>
      <c r="AB57" s="77">
        <f>IMABS(IMPRODUCT(AA57,IMDIV(COMPLEX($F$45,0),COMPLEX($F$45,IF($D$45&lt;0,0,$D$45)*$T57*PI()*0.002))))</f>
        <v>0</v>
      </c>
      <c r="AC57" s="11">
        <f>IF(OR($B$45=0,$F$45=0),0,IF(AB57=0.5,-300,20*LOG10(ABS(1-2*AB57))))</f>
        <v>0</v>
      </c>
      <c r="AD57" s="78">
        <f>IMABS(IMPRODUCT(IMDIV(IMDIV(IMPRODUCT(COMPLEX(0,-500000/(IF($H$45&lt;=0.00001,0.00001,$H$45)*$T57*PI())),COMPLEX($K$45,IF($I$45&lt;0,0,$I$45)*$T57*PI()*0.002)),IMSUM(COMPLEX(0,-500000/(IF($H$45&lt;=0.00001,0.00001,$H$45)*$T57*PI())),COMPLEX($K$45,IF($I$45&lt;0,0,$I$45)*$T57*PI()*0.002))),IMSUM(COMPLEX($G$45,0),IMDIV(IMPRODUCT(COMPLEX(0,-500000/(IF($H$45&lt;=0.00001,0.00001,$H$45)*$T57*PI())),COMPLEX($K$45,IF($I$45&lt;0,0,$I$45)*$T57*PI()*0.002)),IMSUM(COMPLEX(0,-500000/(IF($H$45&lt;=0.00001,0.00001,$H$45)*$T57*PI())),COMPLEX($K$45,IF($I$45&lt;0,0,$I$45)*$T57*PI()*0.002))))),IMDIV(COMPLEX($K$45,0),COMPLEX($K$45,IF($I$45&lt;0,0,$I$45)*$T57*PI()*0.002))))</f>
        <v>0</v>
      </c>
      <c r="AE57" s="77">
        <f>IMABS(IMPRODUCT(AD57,IMDIV(COMPLEX($K$45,0),COMPLEX($K$45,IF($I$45&lt;0,0,$I$45)*$T57*PI()*0.002))))</f>
        <v>0</v>
      </c>
      <c r="AF57" s="11">
        <f>IF(OR($G$45=0,$K$45=0),0,IF(AE57=0.5,-300,20*LOG10(ABS(1-2*AE57))))</f>
        <v>0</v>
      </c>
      <c r="AG57" s="11">
        <f>IF(LEFT($N$39,1)="t",IF(T57&lt;=30,-16,IF(T57&gt;=60,-10,-(16-20*LOG10(T57/30)))),IF(LEFT($N$39,1)="g",IF(T57&lt;=40,-16,-(10-20*LOG10(T57/80))),0))</f>
        <v>0</v>
      </c>
      <c r="AH57" s="3"/>
    </row>
    <row r="58" spans="1:34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6"/>
      <c r="S58" s="6">
        <f t="shared" si="2"/>
        <v>54</v>
      </c>
      <c r="T58" s="11">
        <f>IF(LEFT($N$39,1)="t",79/99+T57,IF(LEFT($N$39,1)="g",1+T57,((($N$45-$M$45)/99))+T57))</f>
        <v>337.3737373737367</v>
      </c>
      <c r="U58" s="75" t="str">
        <f>IMDIV(IMDIV(1,IMSUM(IMDIV(1,COMPLEX($F$41,IF($D$41&lt;0,0,$D$41)*$T58*PI()*0.002)),IMDIV(1,COMPLEX(0,-500000/(IF($C$41&lt;=0.00001,0.00001,$C$41)*$T58*PI()))),IMDIV(1,COMPLEX(0,IF($E$41&lt;1,10000000000,$E$41)*$T58*PI()*2)))),IMSUM(COMPLEX($B$41,0),IMDIV(1,IMSUM(IMDIV(1,COMPLEX($F$41,IF($D$41&lt;0,0,$D$41)*$T58*PI()*0.002)),IMDIV(1,COMPLEX(0,-500000/(IF($C$41&lt;=0.00001,0.00001,$C$41)*$T58*PI()))),IMDIV(1,COMPLEX(0,IF($E$41&lt;1,10000000000,$E$41)*$T58*PI()*2))))))</f>
        <v>0.677513797517435+0.239259781975818i</v>
      </c>
      <c r="V58" s="76">
        <f>IMABS(IMPRODUCT(U58,IMDIV(COMPLEX($F$41,0),COMPLEX($F$41,IF($D$41&lt;0,0,$D$41)*$T58*PI()*0.002))))</f>
        <v>0.4015515015783438</v>
      </c>
      <c r="W58" s="11">
        <f>IF(OR($B$41=0,$F$41=0),0,IF(V58=0.5,-300,20*LOG10(ABS(1-2*V58))))</f>
        <v>-14.115218157108044</v>
      </c>
      <c r="X58" s="78" t="str">
        <f>IMDIV(IMDIV(1,IMSUM(IMDIV(1,COMPLEX($K$41,IF($I$41&lt;0,0,$I$41)*$T58*PI()*0.002)),IMDIV(1,COMPLEX(0,-500000/(IF($H$41&lt;=0.00001,0.00001,$H$41)*$T58*PI()))),IMDIV(1,COMPLEX(0,IF($J$41&lt;1,10000000000,$J$41)*$T58*PI()*2)))),IMSUM(COMPLEX($G$41,0),IMDIV(1,IMSUM(IMDIV(1,COMPLEX($K$41,IF($I$41&lt;0,0,$I$41)*$T58*PI()*0.002)),IMDIV(1,COMPLEX(0,-500000/(IF($H$41&lt;=0.00001,0.00001,$H$41)*$T58*PI()))),IMDIV(1,COMPLEX(0,IF($J$41&lt;1,10000000000,$J$41)*$T58*PI()*2))))))</f>
        <v>0.761317701363558+2.29063251768462E-002i</v>
      </c>
      <c r="Y58" s="77">
        <f>IMABS(IMPRODUCT(X58,IMDIV(COMPLEX($K$41,0),COMPLEX($K$41,IF($I$41&lt;0,0,$I$41)*$T58*PI()*0.002))))</f>
        <v>0.4256622595684975</v>
      </c>
      <c r="Z58" s="11">
        <f>IF(OR($G$41=0,$K$41=0),0,IF(Y58=0.5,-300,20*LOG10(ABS(1-2*Y58))))</f>
        <v>-16.55521296364457</v>
      </c>
      <c r="AA58" s="78" t="str">
        <f>IMDIV(IMDIV(1,IMSUM(IMDIV(1,COMPLEX($F$45,IF($D$45&lt;0,0,$D$45)*$T58*PI()*0.002)),IMDIV(1,COMPLEX(0,-500000/(IF($C$45&lt;=0.00001,0.00001,$C$45)*$T58*PI()))),IMDIV(1,COMPLEX(0,IF($E$45&lt;1,10000000000,$E$45)*$T58*PI()*2)))),IMSUM(COMPLEX($B$45,0),IMDIV(1,IMSUM(IMDIV(1,COMPLEX($F$45,IF($D$45&lt;0,0,$D$45)*$T58*PI()*0.002)),IMDIV(1,COMPLEX(0,-500000/(IF($C$45&lt;=0.00001,0.00001,$C$45)*$T58*PI()))),IMDIV(1,COMPLEX(0,IF($E$45&lt;1,10000000000,$E$45)*$T58*PI()*2))))))</f>
        <v>0.206151799504249-0.404540770584881i</v>
      </c>
      <c r="AB58" s="77">
        <f>IMABS(IMPRODUCT(AA58,IMDIV(COMPLEX($F$45,0),COMPLEX($F$45,IF($D$45&lt;0,0,$D$45)*$T58*PI()*0.002))))</f>
        <v>0</v>
      </c>
      <c r="AC58" s="11">
        <f>IF(OR($B$45=0,$F$45=0),0,IF(AB58=0.5,-300,20*LOG10(ABS(1-2*AB58))))</f>
        <v>0</v>
      </c>
      <c r="AD58" s="78">
        <f>IMABS(IMPRODUCT(IMDIV(IMDIV(IMPRODUCT(COMPLEX(0,-500000/(IF($H$45&lt;=0.00001,0.00001,$H$45)*$T58*PI())),COMPLEX($K$45,IF($I$45&lt;0,0,$I$45)*$T58*PI()*0.002)),IMSUM(COMPLEX(0,-500000/(IF($H$45&lt;=0.00001,0.00001,$H$45)*$T58*PI())),COMPLEX($K$45,IF($I$45&lt;0,0,$I$45)*$T58*PI()*0.002))),IMSUM(COMPLEX($G$45,0),IMDIV(IMPRODUCT(COMPLEX(0,-500000/(IF($H$45&lt;=0.00001,0.00001,$H$45)*$T58*PI())),COMPLEX($K$45,IF($I$45&lt;0,0,$I$45)*$T58*PI()*0.002)),IMSUM(COMPLEX(0,-500000/(IF($H$45&lt;=0.00001,0.00001,$H$45)*$T58*PI())),COMPLEX($K$45,IF($I$45&lt;0,0,$I$45)*$T58*PI()*0.002))))),IMDIV(COMPLEX($K$45,0),COMPLEX($K$45,IF($I$45&lt;0,0,$I$45)*$T58*PI()*0.002))))</f>
        <v>0</v>
      </c>
      <c r="AE58" s="77">
        <f>IMABS(IMPRODUCT(AD58,IMDIV(COMPLEX($K$45,0),COMPLEX($K$45,IF($I$45&lt;0,0,$I$45)*$T58*PI()*0.002))))</f>
        <v>0</v>
      </c>
      <c r="AF58" s="11">
        <f>IF(OR($G$45=0,$K$45=0),0,IF(AE58=0.5,-300,20*LOG10(ABS(1-2*AE58))))</f>
        <v>0</v>
      </c>
      <c r="AG58" s="11">
        <f>IF(LEFT($N$39,1)="t",IF(T58&lt;=30,-16,IF(T58&gt;=60,-10,-(16-20*LOG10(T58/30)))),IF(LEFT($N$39,1)="g",IF(T58&lt;=40,-16,-(10-20*LOG10(T58/80))),0))</f>
        <v>0</v>
      </c>
      <c r="AH58" s="3"/>
    </row>
    <row r="59" spans="1:34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6"/>
      <c r="S59" s="6">
        <f t="shared" si="2"/>
        <v>55</v>
      </c>
      <c r="T59" s="11">
        <f>IF(LEFT($N$39,1)="t",79/99+T58,IF(LEFT($N$39,1)="g",1+T58,((($N$45-$M$45)/99))+T58))</f>
        <v>340.9090909090902</v>
      </c>
      <c r="U59" s="75" t="str">
        <f>IMDIV(IMDIV(1,IMSUM(IMDIV(1,COMPLEX($F$41,IF($D$41&lt;0,0,$D$41)*$T59*PI()*0.002)),IMDIV(1,COMPLEX(0,-500000/(IF($C$41&lt;=0.00001,0.00001,$C$41)*$T59*PI()))),IMDIV(1,COMPLEX(0,IF($E$41&lt;1,10000000000,$E$41)*$T59*PI()*2)))),IMSUM(COMPLEX($B$41,0),IMDIV(1,IMSUM(IMDIV(1,COMPLEX($F$41,IF($D$41&lt;0,0,$D$41)*$T59*PI()*0.002)),IMDIV(1,COMPLEX(0,-500000/(IF($C$41&lt;=0.00001,0.00001,$C$41)*$T59*PI()))),IMDIV(1,COMPLEX(0,IF($E$41&lt;1,10000000000,$E$41)*$T59*PI()*2))))))</f>
        <v>0.679907992209836+0.239972074260506i</v>
      </c>
      <c r="V59" s="76">
        <f>IMABS(IMPRODUCT(U59,IMDIV(COMPLEX($F$41,0),COMPLEX($F$41,IF($D$41&lt;0,0,$D$41)*$T59*PI()*0.002))))</f>
        <v>0.40005814316688487</v>
      </c>
      <c r="W59" s="11">
        <f>IF(OR($B$41=0,$F$41=0),0,IF(V59=0.5,-300,20*LOG10(ABS(1-2*V59))))</f>
        <v>-13.984451806785446</v>
      </c>
      <c r="X59" s="78" t="str">
        <f>IMDIV(IMDIV(1,IMSUM(IMDIV(1,COMPLEX($K$41,IF($I$41&lt;0,0,$I$41)*$T59*PI()*0.002)),IMDIV(1,COMPLEX(0,-500000/(IF($H$41&lt;=0.00001,0.00001,$H$41)*$T59*PI()))),IMDIV(1,COMPLEX(0,IF($J$41&lt;1,10000000000,$J$41)*$T59*PI()*2)))),IMSUM(COMPLEX($G$41,0),IMDIV(1,IMSUM(IMDIV(1,COMPLEX($K$41,IF($I$41&lt;0,0,$I$41)*$T59*PI()*0.002)),IMDIV(1,COMPLEX(0,-500000/(IF($H$41&lt;=0.00001,0.00001,$H$41)*$T59*PI()))),IMDIV(1,COMPLEX(0,IF($J$41&lt;1,10000000000,$J$41)*$T59*PI()*2))))))</f>
        <v>0.764112911555003+1.94032870156057E-002i</v>
      </c>
      <c r="Y59" s="77">
        <f>IMABS(IMPRODUCT(X59,IMDIV(COMPLEX($K$41,0),COMPLEX($K$41,IF($I$41&lt;0,0,$I$41)*$T59*PI()*0.002))))</f>
        <v>0.4241083380492877</v>
      </c>
      <c r="Z59" s="11">
        <f>IF(OR($G$41=0,$K$41=0),0,IF(Y59=0.5,-300,20*LOG10(ABS(1-2*Y59))))</f>
        <v>-16.3755188159025</v>
      </c>
      <c r="AA59" s="78" t="str">
        <f>IMDIV(IMDIV(1,IMSUM(IMDIV(1,COMPLEX($F$45,IF($D$45&lt;0,0,$D$45)*$T59*PI()*0.002)),IMDIV(1,COMPLEX(0,-500000/(IF($C$45&lt;=0.00001,0.00001,$C$45)*$T59*PI()))),IMDIV(1,COMPLEX(0,IF($E$45&lt;1,10000000000,$E$45)*$T59*PI()*2)))),IMSUM(COMPLEX($B$45,0),IMDIV(1,IMSUM(IMDIV(1,COMPLEX($F$45,IF($D$45&lt;0,0,$D$45)*$T59*PI()*0.002)),IMDIV(1,COMPLEX(0,-500000/(IF($C$45&lt;=0.00001,0.00001,$C$45)*$T59*PI()))),IMDIV(1,COMPLEX(0,IF($E$45&lt;1,10000000000,$E$45)*$T59*PI()*2))))))</f>
        <v>0.202226471197234-0.401660211552437i</v>
      </c>
      <c r="AB59" s="77">
        <f>IMABS(IMPRODUCT(AA59,IMDIV(COMPLEX($F$45,0),COMPLEX($F$45,IF($D$45&lt;0,0,$D$45)*$T59*PI()*0.002))))</f>
        <v>0</v>
      </c>
      <c r="AC59" s="11">
        <f>IF(OR($B$45=0,$F$45=0),0,IF(AB59=0.5,-300,20*LOG10(ABS(1-2*AB59))))</f>
        <v>0</v>
      </c>
      <c r="AD59" s="78">
        <f>IMABS(IMPRODUCT(IMDIV(IMDIV(IMPRODUCT(COMPLEX(0,-500000/(IF($H$45&lt;=0.00001,0.00001,$H$45)*$T59*PI())),COMPLEX($K$45,IF($I$45&lt;0,0,$I$45)*$T59*PI()*0.002)),IMSUM(COMPLEX(0,-500000/(IF($H$45&lt;=0.00001,0.00001,$H$45)*$T59*PI())),COMPLEX($K$45,IF($I$45&lt;0,0,$I$45)*$T59*PI()*0.002))),IMSUM(COMPLEX($G$45,0),IMDIV(IMPRODUCT(COMPLEX(0,-500000/(IF($H$45&lt;=0.00001,0.00001,$H$45)*$T59*PI())),COMPLEX($K$45,IF($I$45&lt;0,0,$I$45)*$T59*PI()*0.002)),IMSUM(COMPLEX(0,-500000/(IF($H$45&lt;=0.00001,0.00001,$H$45)*$T59*PI())),COMPLEX($K$45,IF($I$45&lt;0,0,$I$45)*$T59*PI()*0.002))))),IMDIV(COMPLEX($K$45,0),COMPLEX($K$45,IF($I$45&lt;0,0,$I$45)*$T59*PI()*0.002))))</f>
        <v>0</v>
      </c>
      <c r="AE59" s="77">
        <f>IMABS(IMPRODUCT(AD59,IMDIV(COMPLEX($K$45,0),COMPLEX($K$45,IF($I$45&lt;0,0,$I$45)*$T59*PI()*0.002))))</f>
        <v>0</v>
      </c>
      <c r="AF59" s="11">
        <f>IF(OR($G$45=0,$K$45=0),0,IF(AE59=0.5,-300,20*LOG10(ABS(1-2*AE59))))</f>
        <v>0</v>
      </c>
      <c r="AG59" s="11">
        <f>IF(LEFT($N$39,1)="t",IF(T59&lt;=30,-16,IF(T59&gt;=60,-10,-(16-20*LOG10(T59/30)))),IF(LEFT($N$39,1)="g",IF(T59&lt;=40,-16,-(10-20*LOG10(T59/80))),0))</f>
        <v>0</v>
      </c>
      <c r="AH59" s="3"/>
    </row>
    <row r="60" spans="1:34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6"/>
      <c r="S60" s="6">
        <f t="shared" si="2"/>
        <v>56</v>
      </c>
      <c r="T60" s="11">
        <f>IF(LEFT($N$39,1)="t",79/99+T59,IF(LEFT($N$39,1)="g",1+T59,((($N$45-$M$45)/99))+T59))</f>
        <v>344.4444444444437</v>
      </c>
      <c r="U60" s="75" t="str">
        <f>IMDIV(IMDIV(1,IMSUM(IMDIV(1,COMPLEX($F$41,IF($D$41&lt;0,0,$D$41)*$T60*PI()*0.002)),IMDIV(1,COMPLEX(0,-500000/(IF($C$41&lt;=0.00001,0.00001,$C$41)*$T60*PI()))),IMDIV(1,COMPLEX(0,IF($E$41&lt;1,10000000000,$E$41)*$T60*PI()*2)))),IMSUM(COMPLEX($B$41,0),IMDIV(1,IMSUM(IMDIV(1,COMPLEX($F$41,IF($D$41&lt;0,0,$D$41)*$T60*PI()*0.002)),IMDIV(1,COMPLEX(0,-500000/(IF($C$41&lt;=0.00001,0.00001,$C$41)*$T60*PI()))),IMDIV(1,COMPLEX(0,IF($E$41&lt;1,10000000000,$E$41)*$T60*PI()*2))))))</f>
        <v>0.682291306500219+0.240655380151939i</v>
      </c>
      <c r="V60" s="76">
        <f>IMABS(IMPRODUCT(U60,IMDIV(COMPLEX($F$41,0),COMPLEX($F$41,IF($D$41&lt;0,0,$D$41)*$T60*PI()*0.002))))</f>
        <v>0.3985660140784323</v>
      </c>
      <c r="W60" s="11">
        <f>IF(OR($B$41=0,$F$41=0),0,IF(V60=0.5,-300,20*LOG10(ABS(1-2*V60))))</f>
        <v>-13.855730252013224</v>
      </c>
      <c r="X60" s="78" t="str">
        <f>IMDIV(IMDIV(1,IMSUM(IMDIV(1,COMPLEX($K$41,IF($I$41&lt;0,0,$I$41)*$T60*PI()*0.002)),IMDIV(1,COMPLEX(0,-500000/(IF($H$41&lt;=0.00001,0.00001,$H$41)*$T60*PI()))),IMDIV(1,COMPLEX(0,IF($J$41&lt;1,10000000000,$J$41)*$T60*PI()*2)))),IMSUM(COMPLEX($G$41,0),IMDIV(1,IMSUM(IMDIV(1,COMPLEX($K$41,IF($I$41&lt;0,0,$I$41)*$T60*PI()*0.002)),IMDIV(1,COMPLEX(0,-500000/(IF($H$41&lt;=0.00001,0.00001,$H$41)*$T60*PI()))),IMDIV(1,COMPLEX(0,IF($J$41&lt;1,10000000000,$J$41)*$T60*PI()*2))))))</f>
        <v>0.766847323735683+1.58377611426512E-002i</v>
      </c>
      <c r="Y60" s="77">
        <f>IMABS(IMPRODUCT(X60,IMDIV(COMPLEX($K$41,0),COMPLEX($K$41,IF($I$41&lt;0,0,$I$41)*$T60*PI()*0.002))))</f>
        <v>0.42254191642615974</v>
      </c>
      <c r="Z60" s="11">
        <f>IF(OR($G$41=0,$K$41=0),0,IF(Y60=0.5,-300,20*LOG10(ABS(1-2*Y60))))</f>
        <v>-16.19806513266104</v>
      </c>
      <c r="AA60" s="78" t="str">
        <f>IMDIV(IMDIV(1,IMSUM(IMDIV(1,COMPLEX($F$45,IF($D$45&lt;0,0,$D$45)*$T60*PI()*0.002)),IMDIV(1,COMPLEX(0,-500000/(IF($C$45&lt;=0.00001,0.00001,$C$45)*$T60*PI()))),IMDIV(1,COMPLEX(0,IF($E$45&lt;1,10000000000,$E$45)*$T60*PI()*2)))),IMSUM(COMPLEX($B$45,0),IMDIV(1,IMSUM(IMDIV(1,COMPLEX($F$45,IF($D$45&lt;0,0,$D$45)*$T60*PI()*0.002)),IMDIV(1,COMPLEX(0,-500000/(IF($C$45&lt;=0.00001,0.00001,$C$45)*$T60*PI()))),IMDIV(1,COMPLEX(0,IF($E$45&lt;1,10000000000,$E$45)*$T60*PI()*2))))))</f>
        <v>0.198408360610185-0.398801307733769i</v>
      </c>
      <c r="AB60" s="77">
        <f>IMABS(IMPRODUCT(AA60,IMDIV(COMPLEX($F$45,0),COMPLEX($F$45,IF($D$45&lt;0,0,$D$45)*$T60*PI()*0.002))))</f>
        <v>0</v>
      </c>
      <c r="AC60" s="11">
        <f>IF(OR($B$45=0,$F$45=0),0,IF(AB60=0.5,-300,20*LOG10(ABS(1-2*AB60))))</f>
        <v>0</v>
      </c>
      <c r="AD60" s="78">
        <f>IMABS(IMPRODUCT(IMDIV(IMDIV(IMPRODUCT(COMPLEX(0,-500000/(IF($H$45&lt;=0.00001,0.00001,$H$45)*$T60*PI())),COMPLEX($K$45,IF($I$45&lt;0,0,$I$45)*$T60*PI()*0.002)),IMSUM(COMPLEX(0,-500000/(IF($H$45&lt;=0.00001,0.00001,$H$45)*$T60*PI())),COMPLEX($K$45,IF($I$45&lt;0,0,$I$45)*$T60*PI()*0.002))),IMSUM(COMPLEX($G$45,0),IMDIV(IMPRODUCT(COMPLEX(0,-500000/(IF($H$45&lt;=0.00001,0.00001,$H$45)*$T60*PI())),COMPLEX($K$45,IF($I$45&lt;0,0,$I$45)*$T60*PI()*0.002)),IMSUM(COMPLEX(0,-500000/(IF($H$45&lt;=0.00001,0.00001,$H$45)*$T60*PI())),COMPLEX($K$45,IF($I$45&lt;0,0,$I$45)*$T60*PI()*0.002))))),IMDIV(COMPLEX($K$45,0),COMPLEX($K$45,IF($I$45&lt;0,0,$I$45)*$T60*PI()*0.002))))</f>
        <v>0</v>
      </c>
      <c r="AE60" s="77">
        <f>IMABS(IMPRODUCT(AD60,IMDIV(COMPLEX($K$45,0),COMPLEX($K$45,IF($I$45&lt;0,0,$I$45)*$T60*PI()*0.002))))</f>
        <v>0</v>
      </c>
      <c r="AF60" s="11">
        <f>IF(OR($G$45=0,$K$45=0),0,IF(AE60=0.5,-300,20*LOG10(ABS(1-2*AE60))))</f>
        <v>0</v>
      </c>
      <c r="AG60" s="11">
        <f>IF(LEFT($N$39,1)="t",IF(T60&lt;=30,-16,IF(T60&gt;=60,-10,-(16-20*LOG10(T60/30)))),IF(LEFT($N$39,1)="g",IF(T60&lt;=40,-16,-(10-20*LOG10(T60/80))),0))</f>
        <v>0</v>
      </c>
      <c r="AH60" s="3"/>
    </row>
    <row r="61" spans="1:34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6"/>
      <c r="S61" s="6">
        <f t="shared" si="2"/>
        <v>57</v>
      </c>
      <c r="T61" s="11">
        <f>IF(LEFT($N$39,1)="t",79/99+T60,IF(LEFT($N$39,1)="g",1+T60,((($N$45-$M$45)/99))+T60))</f>
        <v>347.97979797979724</v>
      </c>
      <c r="U61" s="75" t="str">
        <f>IMDIV(IMDIV(1,IMSUM(IMDIV(1,COMPLEX($F$41,IF($D$41&lt;0,0,$D$41)*$T61*PI()*0.002)),IMDIV(1,COMPLEX(0,-500000/(IF($C$41&lt;=0.00001,0.00001,$C$41)*$T61*PI()))),IMDIV(1,COMPLEX(0,IF($E$41&lt;1,10000000000,$E$41)*$T61*PI()*2)))),IMSUM(COMPLEX($B$41,0),IMDIV(1,IMSUM(IMDIV(1,COMPLEX($F$41,IF($D$41&lt;0,0,$D$41)*$T61*PI()*0.002)),IMDIV(1,COMPLEX(0,-500000/(IF($C$41&lt;=0.00001,0.00001,$C$41)*$T61*PI()))),IMDIV(1,COMPLEX(0,IF($E$41&lt;1,10000000000,$E$41)*$T61*PI()*2))))))</f>
        <v>0.684663436480831+0.241310185987989i</v>
      </c>
      <c r="V61" s="76">
        <f>IMABS(IMPRODUCT(U61,IMDIV(COMPLEX($F$41,0),COMPLEX($F$41,IF($D$41&lt;0,0,$D$41)*$T61*PI()*0.002))))</f>
        <v>0.3970753195119701</v>
      </c>
      <c r="W61" s="11">
        <f>IF(OR($B$41=0,$F$41=0),0,IF(V61=0.5,-300,20*LOG10(ABS(1-2*V61))))</f>
        <v>-13.729009537138676</v>
      </c>
      <c r="X61" s="78" t="str">
        <f>IMDIV(IMDIV(1,IMSUM(IMDIV(1,COMPLEX($K$41,IF($I$41&lt;0,0,$I$41)*$T61*PI()*0.002)),IMDIV(1,COMPLEX(0,-500000/(IF($H$41&lt;=0.00001,0.00001,$H$41)*$T61*PI()))),IMDIV(1,COMPLEX(0,IF($J$41&lt;1,10000000000,$J$41)*$T61*PI()*2)))),IMSUM(COMPLEX($G$41,0),IMDIV(1,IMSUM(IMDIV(1,COMPLEX($K$41,IF($I$41&lt;0,0,$I$41)*$T61*PI()*0.002)),IMDIV(1,COMPLEX(0,-500000/(IF($H$41&lt;=0.00001,0.00001,$H$41)*$T61*PI()))),IMDIV(1,COMPLEX(0,IF($J$41&lt;1,10000000000,$J$41)*$T61*PI()*2))))))</f>
        <v>0.769519626156805+1.22114303488416E-002i</v>
      </c>
      <c r="Y61" s="77">
        <f>IMABS(IMPRODUCT(X61,IMDIV(COMPLEX($K$41,0),COMPLEX($K$41,IF($I$41&lt;0,0,$I$41)*$T61*PI()*0.002))))</f>
        <v>0.42096324315209743</v>
      </c>
      <c r="Z61" s="11">
        <f>IF(OR($G$41=0,$K$41=0),0,IF(Y61=0.5,-300,20*LOG10(ABS(1-2*Y61))))</f>
        <v>-16.022817859976353</v>
      </c>
      <c r="AA61" s="78" t="str">
        <f>IMDIV(IMDIV(1,IMSUM(IMDIV(1,COMPLEX($F$45,IF($D$45&lt;0,0,$D$45)*$T61*PI()*0.002)),IMDIV(1,COMPLEX(0,-500000/(IF($C$45&lt;=0.00001,0.00001,$C$45)*$T61*PI()))),IMDIV(1,COMPLEX(0,IF($E$45&lt;1,10000000000,$E$45)*$T61*PI()*2)))),IMSUM(COMPLEX($B$45,0),IMDIV(1,IMSUM(IMDIV(1,COMPLEX($F$45,IF($D$45&lt;0,0,$D$45)*$T61*PI()*0.002)),IMDIV(1,COMPLEX(0,-500000/(IF($C$45&lt;=0.00001,0.00001,$C$45)*$T61*PI()))),IMDIV(1,COMPLEX(0,IF($E$45&lt;1,10000000000,$E$45)*$T61*PI()*2))))))</f>
        <v>0.194693768242053-0.395964777284246i</v>
      </c>
      <c r="AB61" s="77">
        <f>IMABS(IMPRODUCT(AA61,IMDIV(COMPLEX($F$45,0),COMPLEX($F$45,IF($D$45&lt;0,0,$D$45)*$T61*PI()*0.002))))</f>
        <v>0</v>
      </c>
      <c r="AC61" s="11">
        <f>IF(OR($B$45=0,$F$45=0),0,IF(AB61=0.5,-300,20*LOG10(ABS(1-2*AB61))))</f>
        <v>0</v>
      </c>
      <c r="AD61" s="78">
        <f>IMABS(IMPRODUCT(IMDIV(IMDIV(IMPRODUCT(COMPLEX(0,-500000/(IF($H$45&lt;=0.00001,0.00001,$H$45)*$T61*PI())),COMPLEX($K$45,IF($I$45&lt;0,0,$I$45)*$T61*PI()*0.002)),IMSUM(COMPLEX(0,-500000/(IF($H$45&lt;=0.00001,0.00001,$H$45)*$T61*PI())),COMPLEX($K$45,IF($I$45&lt;0,0,$I$45)*$T61*PI()*0.002))),IMSUM(COMPLEX($G$45,0),IMDIV(IMPRODUCT(COMPLEX(0,-500000/(IF($H$45&lt;=0.00001,0.00001,$H$45)*$T61*PI())),COMPLEX($K$45,IF($I$45&lt;0,0,$I$45)*$T61*PI()*0.002)),IMSUM(COMPLEX(0,-500000/(IF($H$45&lt;=0.00001,0.00001,$H$45)*$T61*PI())),COMPLEX($K$45,IF($I$45&lt;0,0,$I$45)*$T61*PI()*0.002))))),IMDIV(COMPLEX($K$45,0),COMPLEX($K$45,IF($I$45&lt;0,0,$I$45)*$T61*PI()*0.002))))</f>
        <v>0</v>
      </c>
      <c r="AE61" s="77">
        <f>IMABS(IMPRODUCT(AD61,IMDIV(COMPLEX($K$45,0),COMPLEX($K$45,IF($I$45&lt;0,0,$I$45)*$T61*PI()*0.002))))</f>
        <v>0</v>
      </c>
      <c r="AF61" s="11">
        <f>IF(OR($G$45=0,$K$45=0),0,IF(AE61=0.5,-300,20*LOG10(ABS(1-2*AE61))))</f>
        <v>0</v>
      </c>
      <c r="AG61" s="11">
        <f>IF(LEFT($N$39,1)="t",IF(T61&lt;=30,-16,IF(T61&gt;=60,-10,-(16-20*LOG10(T61/30)))),IF(LEFT($N$39,1)="g",IF(T61&lt;=40,-16,-(10-20*LOG10(T61/80))),0))</f>
        <v>0</v>
      </c>
      <c r="AH61" s="3"/>
    </row>
    <row r="62" spans="1:34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6">
        <f t="shared" si="2"/>
        <v>58</v>
      </c>
      <c r="T62" s="11">
        <f>IF(LEFT($N$39,1)="t",79/99+T61,IF(LEFT($N$39,1)="g",1+T61,((($N$45-$M$45)/99))+T61))</f>
        <v>351.51515151515076</v>
      </c>
      <c r="U62" s="75" t="str">
        <f>IMDIV(IMDIV(1,IMSUM(IMDIV(1,COMPLEX($F$41,IF($D$41&lt;0,0,$D$41)*$T62*PI()*0.002)),IMDIV(1,COMPLEX(0,-500000/(IF($C$41&lt;=0.00001,0.00001,$C$41)*$T62*PI()))),IMDIV(1,COMPLEX(0,IF($E$41&lt;1,10000000000,$E$41)*$T62*PI()*2)))),IMSUM(COMPLEX($B$41,0),IMDIV(1,IMSUM(IMDIV(1,COMPLEX($F$41,IF($D$41&lt;0,0,$D$41)*$T62*PI()*0.002)),IMDIV(1,COMPLEX(0,-500000/(IF($C$41&lt;=0.00001,0.00001,$C$41)*$T62*PI()))),IMDIV(1,COMPLEX(0,IF($E$41&lt;1,10000000000,$E$41)*$T62*PI()*2))))))</f>
        <v>0.68702409228424+0.241936976704147i</v>
      </c>
      <c r="V62" s="76">
        <f>IMABS(IMPRODUCT(U62,IMDIV(COMPLEX($F$41,0),COMPLEX($F$41,IF($D$41&lt;0,0,$D$41)*$T62*PI()*0.002))))</f>
        <v>0.3955862588722125</v>
      </c>
      <c r="W62" s="11">
        <f>IF(OR($B$41=0,$F$41=0),0,IF(V62=0.5,-300,20*LOG10(ABS(1-2*V62))))</f>
        <v>-13.604246951848836</v>
      </c>
      <c r="X62" s="78" t="str">
        <f>IMDIV(IMDIV(1,IMSUM(IMDIV(1,COMPLEX($K$41,IF($I$41&lt;0,0,$I$41)*$T62*PI()*0.002)),IMDIV(1,COMPLEX(0,-500000/(IF($H$41&lt;=0.00001,0.00001,$H$41)*$T62*PI()))),IMDIV(1,COMPLEX(0,IF($J$41&lt;1,10000000000,$J$41)*$T62*PI()*2)))),IMSUM(COMPLEX($G$41,0),IMDIV(1,IMSUM(IMDIV(1,COMPLEX($K$41,IF($I$41&lt;0,0,$I$41)*$T62*PI()*0.002)),IMDIV(1,COMPLEX(0,-500000/(IF($H$41&lt;=0.00001,0.00001,$H$41)*$T62*PI()))),IMDIV(1,COMPLEX(0,IF($J$41&lt;1,10000000000,$J$41)*$T62*PI()*2))))))</f>
        <v>0.772128560680501+8.52600668167021E-003i</v>
      </c>
      <c r="Y62" s="77">
        <f>IMABS(IMPRODUCT(X62,IMDIV(COMPLEX($K$41,0),COMPLEX($K$41,IF($I$41&lt;0,0,$I$41)*$T62*PI()*0.002))))</f>
        <v>0.41937257143502216</v>
      </c>
      <c r="Z62" s="11">
        <f>IF(OR($G$41=0,$K$41=0),0,IF(Y62=0.5,-300,20*LOG10(ABS(1-2*Y62))))</f>
        <v>-15.849743903718263</v>
      </c>
      <c r="AA62" s="78" t="str">
        <f>IMDIV(IMDIV(1,IMSUM(IMDIV(1,COMPLEX($F$45,IF($D$45&lt;0,0,$D$45)*$T62*PI()*0.002)),IMDIV(1,COMPLEX(0,-500000/(IF($C$45&lt;=0.00001,0.00001,$C$45)*$T62*PI()))),IMDIV(1,COMPLEX(0,IF($E$45&lt;1,10000000000,$E$45)*$T62*PI()*2)))),IMSUM(COMPLEX($B$45,0),IMDIV(1,IMSUM(IMDIV(1,COMPLEX($F$45,IF($D$45&lt;0,0,$D$45)*$T62*PI()*0.002)),IMDIV(1,COMPLEX(0,-500000/(IF($C$45&lt;=0.00001,0.00001,$C$45)*$T62*PI()))),IMDIV(1,COMPLEX(0,IF($E$45&lt;1,10000000000,$E$45)*$T62*PI()*2))))))</f>
        <v>0.191079143192106-0.393151248540656i</v>
      </c>
      <c r="AB62" s="77">
        <f>IMABS(IMPRODUCT(AA62,IMDIV(COMPLEX($F$45,0),COMPLEX($F$45,IF($D$45&lt;0,0,$D$45)*$T62*PI()*0.002))))</f>
        <v>0</v>
      </c>
      <c r="AC62" s="11">
        <f>IF(OR($B$45=0,$F$45=0),0,IF(AB62=0.5,-300,20*LOG10(ABS(1-2*AB62))))</f>
        <v>0</v>
      </c>
      <c r="AD62" s="78">
        <f>IMABS(IMPRODUCT(IMDIV(IMDIV(IMPRODUCT(COMPLEX(0,-500000/(IF($H$45&lt;=0.00001,0.00001,$H$45)*$T62*PI())),COMPLEX($K$45,IF($I$45&lt;0,0,$I$45)*$T62*PI()*0.002)),IMSUM(COMPLEX(0,-500000/(IF($H$45&lt;=0.00001,0.00001,$H$45)*$T62*PI())),COMPLEX($K$45,IF($I$45&lt;0,0,$I$45)*$T62*PI()*0.002))),IMSUM(COMPLEX($G$45,0),IMDIV(IMPRODUCT(COMPLEX(0,-500000/(IF($H$45&lt;=0.00001,0.00001,$H$45)*$T62*PI())),COMPLEX($K$45,IF($I$45&lt;0,0,$I$45)*$T62*PI()*0.002)),IMSUM(COMPLEX(0,-500000/(IF($H$45&lt;=0.00001,0.00001,$H$45)*$T62*PI())),COMPLEX($K$45,IF($I$45&lt;0,0,$I$45)*$T62*PI()*0.002))))),IMDIV(COMPLEX($K$45,0),COMPLEX($K$45,IF($I$45&lt;0,0,$I$45)*$T62*PI()*0.002))))</f>
        <v>0</v>
      </c>
      <c r="AE62" s="77">
        <f>IMABS(IMPRODUCT(AD62,IMDIV(COMPLEX($K$45,0),COMPLEX($K$45,IF($I$45&lt;0,0,$I$45)*$T62*PI()*0.002))))</f>
        <v>0</v>
      </c>
      <c r="AF62" s="11">
        <f>IF(OR($G$45=0,$K$45=0),0,IF(AE62=0.5,-300,20*LOG10(ABS(1-2*AE62))))</f>
        <v>0</v>
      </c>
      <c r="AG62" s="11">
        <f>IF(LEFT($N$39,1)="t",IF(T62&lt;=30,-16,IF(T62&gt;=60,-10,-(16-20*LOG10(T62/30)))),IF(LEFT($N$39,1)="g",IF(T62&lt;=40,-16,-(10-20*LOG10(T62/80))),0))</f>
        <v>0</v>
      </c>
      <c r="AH62" s="3"/>
    </row>
    <row r="63" spans="1:34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6">
        <f t="shared" si="2"/>
        <v>59</v>
      </c>
      <c r="T63" s="11">
        <f>IF(LEFT($N$39,1)="t",79/99+T62,IF(LEFT($N$39,1)="g",1+T62,((($N$45-$M$45)/99))+T62))</f>
        <v>355.0505050505043</v>
      </c>
      <c r="U63" s="75" t="str">
        <f>IMDIV(IMDIV(1,IMSUM(IMDIV(1,COMPLEX($F$41,IF($D$41&lt;0,0,$D$41)*$T63*PI()*0.002)),IMDIV(1,COMPLEX(0,-500000/(IF($C$41&lt;=0.00001,0.00001,$C$41)*$T63*PI()))),IMDIV(1,COMPLEX(0,IF($E$41&lt;1,10000000000,$E$41)*$T63*PI()*2)))),IMSUM(COMPLEX($B$41,0),IMDIV(1,IMSUM(IMDIV(1,COMPLEX($F$41,IF($D$41&lt;0,0,$D$41)*$T63*PI()*0.002)),IMDIV(1,COMPLEX(0,-500000/(IF($C$41&lt;=0.00001,0.00001,$C$41)*$T63*PI()))),IMDIV(1,COMPLEX(0,IF($E$41&lt;1,10000000000,$E$41)*$T63*PI()*2))))))</f>
        <v>0.689372997784738+0.24253623552089i</v>
      </c>
      <c r="V63" s="76">
        <f>IMABS(IMPRODUCT(U63,IMDIV(COMPLEX($F$41,0),COMPLEX($F$41,IF($D$41&lt;0,0,$D$41)*$T63*PI()*0.002))))</f>
        <v>0.3940990258417002</v>
      </c>
      <c r="W63" s="11">
        <f>IF(OR($B$41=0,$F$41=0),0,IF(V63=0.5,-300,20*LOG10(ABS(1-2*V63))))</f>
        <v>-13.481400984735316</v>
      </c>
      <c r="X63" s="78" t="str">
        <f>IMDIV(IMDIV(1,IMSUM(IMDIV(1,COMPLEX($K$41,IF($I$41&lt;0,0,$I$41)*$T63*PI()*0.002)),IMDIV(1,COMPLEX(0,-500000/(IF($H$41&lt;=0.00001,0.00001,$H$41)*$T63*PI()))),IMDIV(1,COMPLEX(0,IF($J$41&lt;1,10000000000,$J$41)*$T63*PI()*2)))),IMSUM(COMPLEX($G$41,0),IMDIV(1,IMSUM(IMDIV(1,COMPLEX($K$41,IF($I$41&lt;0,0,$I$41)*$T63*PI()*0.002)),IMDIV(1,COMPLEX(0,-500000/(IF($H$41&lt;=0.00001,0.00001,$H$41)*$T63*PI()))),IMDIV(1,COMPLEX(0,IF($J$41&lt;1,10000000000,$J$41)*$T63*PI()*2))))))</f>
        <v>0.774672923519154+4.78322952796828E-003i</v>
      </c>
      <c r="Y63" s="77">
        <f>IMABS(IMPRODUCT(X63,IMDIV(COMPLEX($K$41,0),COMPLEX($K$41,IF($I$41&lt;0,0,$I$41)*$T63*PI()*0.002))))</f>
        <v>0.417770159059648</v>
      </c>
      <c r="Z63" s="11">
        <f>IF(OR($G$41=0,$K$41=0),0,IF(Y63=0.5,-300,20*LOG10(ABS(1-2*Y63))))</f>
        <v>-15.678811082897788</v>
      </c>
      <c r="AA63" s="78" t="str">
        <f>IMDIV(IMDIV(1,IMSUM(IMDIV(1,COMPLEX($F$45,IF($D$45&lt;0,0,$D$45)*$T63*PI()*0.002)),IMDIV(1,COMPLEX(0,-500000/(IF($C$45&lt;=0.00001,0.00001,$C$45)*$T63*PI()))),IMDIV(1,COMPLEX(0,IF($E$45&lt;1,10000000000,$E$45)*$T63*PI()*2)))),IMSUM(COMPLEX($B$45,0),IMDIV(1,IMSUM(IMDIV(1,COMPLEX($F$45,IF($D$45&lt;0,0,$D$45)*$T63*PI()*0.002)),IMDIV(1,COMPLEX(0,-500000/(IF($C$45&lt;=0.00001,0.00001,$C$45)*$T63*PI()))),IMDIV(1,COMPLEX(0,IF($E$45&lt;1,10000000000,$E$45)*$T63*PI()*2))))))</f>
        <v>0.187561076721531-0.390361267572221i</v>
      </c>
      <c r="AB63" s="77">
        <f>IMABS(IMPRODUCT(AA63,IMDIV(COMPLEX($F$45,0),COMPLEX($F$45,IF($D$45&lt;0,0,$D$45)*$T63*PI()*0.002))))</f>
        <v>0</v>
      </c>
      <c r="AC63" s="11">
        <f>IF(OR($B$45=0,$F$45=0),0,IF(AB63=0.5,-300,20*LOG10(ABS(1-2*AB63))))</f>
        <v>0</v>
      </c>
      <c r="AD63" s="78">
        <f>IMABS(IMPRODUCT(IMDIV(IMDIV(IMPRODUCT(COMPLEX(0,-500000/(IF($H$45&lt;=0.00001,0.00001,$H$45)*$T63*PI())),COMPLEX($K$45,IF($I$45&lt;0,0,$I$45)*$T63*PI()*0.002)),IMSUM(COMPLEX(0,-500000/(IF($H$45&lt;=0.00001,0.00001,$H$45)*$T63*PI())),COMPLEX($K$45,IF($I$45&lt;0,0,$I$45)*$T63*PI()*0.002))),IMSUM(COMPLEX($G$45,0),IMDIV(IMPRODUCT(COMPLEX(0,-500000/(IF($H$45&lt;=0.00001,0.00001,$H$45)*$T63*PI())),COMPLEX($K$45,IF($I$45&lt;0,0,$I$45)*$T63*PI()*0.002)),IMSUM(COMPLEX(0,-500000/(IF($H$45&lt;=0.00001,0.00001,$H$45)*$T63*PI())),COMPLEX($K$45,IF($I$45&lt;0,0,$I$45)*$T63*PI()*0.002))))),IMDIV(COMPLEX($K$45,0),COMPLEX($K$45,IF($I$45&lt;0,0,$I$45)*$T63*PI()*0.002))))</f>
        <v>0</v>
      </c>
      <c r="AE63" s="77">
        <f>IMABS(IMPRODUCT(AD63,IMDIV(COMPLEX($K$45,0),COMPLEX($K$45,IF($I$45&lt;0,0,$I$45)*$T63*PI()*0.002))))</f>
        <v>0</v>
      </c>
      <c r="AF63" s="11">
        <f>IF(OR($G$45=0,$K$45=0),0,IF(AE63=0.5,-300,20*LOG10(ABS(1-2*AE63))))</f>
        <v>0</v>
      </c>
      <c r="AG63" s="11">
        <f>IF(LEFT($N$39,1)="t",IF(T63&lt;=30,-16,IF(T63&gt;=60,-10,-(16-20*LOG10(T63/30)))),IF(LEFT($N$39,1)="g",IF(T63&lt;=40,-16,-(10-20*LOG10(T63/80))),0))</f>
        <v>0</v>
      </c>
      <c r="AH63" s="3"/>
    </row>
    <row r="64" spans="1:34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6">
        <f t="shared" si="2"/>
        <v>60</v>
      </c>
      <c r="T64" s="11">
        <f>IF(LEFT($N$39,1)="t",79/99+T63,IF(LEFT($N$39,1)="g",1+T63,((($N$45-$M$45)/99))+T63))</f>
        <v>358.5858585858578</v>
      </c>
      <c r="U64" s="75" t="str">
        <f>IMDIV(IMDIV(1,IMSUM(IMDIV(1,COMPLEX($F$41,IF($D$41&lt;0,0,$D$41)*$T64*PI()*0.002)),IMDIV(1,COMPLEX(0,-500000/(IF($C$41&lt;=0.00001,0.00001,$C$41)*$T64*PI()))),IMDIV(1,COMPLEX(0,IF($E$41&lt;1,10000000000,$E$41)*$T64*PI()*2)))),IMSUM(COMPLEX($B$41,0),IMDIV(1,IMSUM(IMDIV(1,COMPLEX($F$41,IF($D$41&lt;0,0,$D$41)*$T64*PI()*0.002)),IMDIV(1,COMPLEX(0,-500000/(IF($C$41&lt;=0.00001,0.00001,$C$41)*$T64*PI()))),IMDIV(1,COMPLEX(0,IF($E$41&lt;1,10000000000,$E$41)*$T64*PI()*2))))))</f>
        <v>0.691709890297491+0.243108443646726i</v>
      </c>
      <c r="V64" s="76">
        <f>IMABS(IMPRODUCT(U64,IMDIV(COMPLEX($F$41,0),COMPLEX($F$41,IF($D$41&lt;0,0,$D$41)*$T64*PI()*0.002))))</f>
        <v>0.3926138084553195</v>
      </c>
      <c r="W64" s="11">
        <f>IF(OR($B$41=0,$F$41=0),0,IF(V64=0.5,-300,20*LOG10(ABS(1-2*V64))))</f>
        <v>-13.360431279095074</v>
      </c>
      <c r="X64" s="78" t="str">
        <f>IMDIV(IMDIV(1,IMSUM(IMDIV(1,COMPLEX($K$41,IF($I$41&lt;0,0,$I$41)*$T64*PI()*0.002)),IMDIV(1,COMPLEX(0,-500000/(IF($H$41&lt;=0.00001,0.00001,$H$41)*$T64*PI()))),IMDIV(1,COMPLEX(0,IF($J$41&lt;1,10000000000,$J$41)*$T64*PI()*2)))),IMSUM(COMPLEX($G$41,0),IMDIV(1,IMSUM(IMDIV(1,COMPLEX($K$41,IF($I$41&lt;0,0,$I$41)*$T64*PI()*0.002)),IMDIV(1,COMPLEX(0,-500000/(IF($H$41&lt;=0.00001,0.00001,$H$41)*$T64*PI()))),IMDIV(1,COMPLEX(0,IF($J$41&lt;1,10000000000,$J$41)*$T64*PI()*2))))))</f>
        <v>0.77715156589578+9.84863674568412E-004i</v>
      </c>
      <c r="Y64" s="77">
        <f>IMABS(IMPRODUCT(X64,IMDIV(COMPLEX($K$41,0),COMPLEX($K$41,IF($I$41&lt;0,0,$I$41)*$T64*PI()*0.002))))</f>
        <v>0.4161562682034959</v>
      </c>
      <c r="Z64" s="11">
        <f>IF(OR($G$41=0,$K$41=0),0,IF(Y64=0.5,-300,20*LOG10(ABS(1-2*Y64))))</f>
        <v>-15.509988085491997</v>
      </c>
      <c r="AA64" s="78" t="str">
        <f>IMDIV(IMDIV(1,IMSUM(IMDIV(1,COMPLEX($F$45,IF($D$45&lt;0,0,$D$45)*$T64*PI()*0.002)),IMDIV(1,COMPLEX(0,-500000/(IF($C$45&lt;=0.00001,0.00001,$C$45)*$T64*PI()))),IMDIV(1,COMPLEX(0,IF($E$45&lt;1,10000000000,$E$45)*$T64*PI()*2)))),IMSUM(COMPLEX($B$45,0),IMDIV(1,IMSUM(IMDIV(1,COMPLEX($F$45,IF($D$45&lt;0,0,$D$45)*$T64*PI()*0.002)),IMDIV(1,COMPLEX(0,-500000/(IF($C$45&lt;=0.00001,0.00001,$C$45)*$T64*PI()))),IMDIV(1,COMPLEX(0,IF($E$45&lt;1,10000000000,$E$45)*$T64*PI()*2))))))</f>
        <v>0.184136296081626-0.387595305114711i</v>
      </c>
      <c r="AB64" s="77">
        <f>IMABS(IMPRODUCT(AA64,IMDIV(COMPLEX($F$45,0),COMPLEX($F$45,IF($D$45&lt;0,0,$D$45)*$T64*PI()*0.002))))</f>
        <v>0</v>
      </c>
      <c r="AC64" s="11">
        <f>IF(OR($B$45=0,$F$45=0),0,IF(AB64=0.5,-300,20*LOG10(ABS(1-2*AB64))))</f>
        <v>0</v>
      </c>
      <c r="AD64" s="78">
        <f>IMABS(IMPRODUCT(IMDIV(IMDIV(IMPRODUCT(COMPLEX(0,-500000/(IF($H$45&lt;=0.00001,0.00001,$H$45)*$T64*PI())),COMPLEX($K$45,IF($I$45&lt;0,0,$I$45)*$T64*PI()*0.002)),IMSUM(COMPLEX(0,-500000/(IF($H$45&lt;=0.00001,0.00001,$H$45)*$T64*PI())),COMPLEX($K$45,IF($I$45&lt;0,0,$I$45)*$T64*PI()*0.002))),IMSUM(COMPLEX($G$45,0),IMDIV(IMPRODUCT(COMPLEX(0,-500000/(IF($H$45&lt;=0.00001,0.00001,$H$45)*$T64*PI())),COMPLEX($K$45,IF($I$45&lt;0,0,$I$45)*$T64*PI()*0.002)),IMSUM(COMPLEX(0,-500000/(IF($H$45&lt;=0.00001,0.00001,$H$45)*$T64*PI())),COMPLEX($K$45,IF($I$45&lt;0,0,$I$45)*$T64*PI()*0.002))))),IMDIV(COMPLEX($K$45,0),COMPLEX($K$45,IF($I$45&lt;0,0,$I$45)*$T64*PI()*0.002))))</f>
        <v>0</v>
      </c>
      <c r="AE64" s="77">
        <f>IMABS(IMPRODUCT(AD64,IMDIV(COMPLEX($K$45,0),COMPLEX($K$45,IF($I$45&lt;0,0,$I$45)*$T64*PI()*0.002))))</f>
        <v>0</v>
      </c>
      <c r="AF64" s="11">
        <f>IF(OR($G$45=0,$K$45=0),0,IF(AE64=0.5,-300,20*LOG10(ABS(1-2*AE64))))</f>
        <v>0</v>
      </c>
      <c r="AG64" s="11">
        <f>IF(LEFT($N$39,1)="t",IF(T64&lt;=30,-16,IF(T64&gt;=60,-10,-(16-20*LOG10(T64/30)))),IF(LEFT($N$39,1)="g",IF(T64&lt;=40,-16,-(10-20*LOG10(T64/80))),0))</f>
        <v>0</v>
      </c>
      <c r="AH64" s="3"/>
    </row>
    <row r="65" spans="1:34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6">
        <f t="shared" si="2"/>
        <v>61</v>
      </c>
      <c r="T65" s="11">
        <f>IF(LEFT($N$39,1)="t",79/99+T64,IF(LEFT($N$39,1)="g",1+T64,((($N$45-$M$45)/99))+T64))</f>
        <v>362.12121212121133</v>
      </c>
      <c r="U65" s="75" t="str">
        <f>IMDIV(IMDIV(1,IMSUM(IMDIV(1,COMPLEX($F$41,IF($D$41&lt;0,0,$D$41)*$T65*PI()*0.002)),IMDIV(1,COMPLEX(0,-500000/(IF($C$41&lt;=0.00001,0.00001,$C$41)*$T65*PI()))),IMDIV(1,COMPLEX(0,IF($E$41&lt;1,10000000000,$E$41)*$T65*PI()*2)))),IMSUM(COMPLEX($B$41,0),IMDIV(1,IMSUM(IMDIV(1,COMPLEX($F$41,IF($D$41&lt;0,0,$D$41)*$T65*PI()*0.002)),IMDIV(1,COMPLEX(0,-500000/(IF($C$41&lt;=0.00001,0.00001,$C$41)*$T65*PI()))),IMDIV(1,COMPLEX(0,IF($E$41&lt;1,10000000000,$E$41)*$T65*PI()*2))))))</f>
        <v>0.694034520276062+0.243654079996583i</v>
      </c>
      <c r="V65" s="76">
        <f>IMABS(IMPRODUCT(U65,IMDIV(COMPLEX($F$41,0),COMPLEX($F$41,IF($D$41&lt;0,0,$D$41)*$T65*PI()*0.002))))</f>
        <v>0.39113078917704425</v>
      </c>
      <c r="W65" s="11">
        <f>IF(OR($B$41=0,$F$41=0),0,IF(V65=0.5,-300,20*LOG10(ABS(1-2*V65))))</f>
        <v>-13.241298590836026</v>
      </c>
      <c r="X65" s="78" t="str">
        <f>IMDIV(IMDIV(1,IMSUM(IMDIV(1,COMPLEX($K$41,IF($I$41&lt;0,0,$I$41)*$T65*PI()*0.002)),IMDIV(1,COMPLEX(0,-500000/(IF($H$41&lt;=0.00001,0.00001,$H$41)*$T65*PI()))),IMDIV(1,COMPLEX(0,IF($J$41&lt;1,10000000000,$J$41)*$T65*PI()*2)))),IMSUM(COMPLEX($G$41,0),IMDIV(1,IMSUM(IMDIV(1,COMPLEX($K$41,IF($I$41&lt;0,0,$I$41)*$T65*PI()*0.002)),IMDIV(1,COMPLEX(0,-500000/(IF($H$41&lt;=0.00001,0.00001,$H$41)*$T65*PI()))),IMDIV(1,COMPLEX(0,IF($J$41&lt;1,10000000000,$J$41)*$T65*PI()*2))))))</f>
        <v>0.779563394624754-2.86730264930598E-003i</v>
      </c>
      <c r="Y65" s="77">
        <f>IMABS(IMPRODUCT(X65,IMDIV(COMPLEX($K$41,0),COMPLEX($K$41,IF($I$41&lt;0,0,$I$41)*$T65*PI()*0.002))))</f>
        <v>0.4145311652474412</v>
      </c>
      <c r="Z65" s="11">
        <f>IF(OR($G$41=0,$K$41=0),0,IF(Y65=0.5,-300,20*LOG10(ABS(1-2*Y65))))</f>
        <v>-15.34324442662814</v>
      </c>
      <c r="AA65" s="78" t="str">
        <f>IMDIV(IMDIV(1,IMSUM(IMDIV(1,COMPLEX($F$45,IF($D$45&lt;0,0,$D$45)*$T65*PI()*0.002)),IMDIV(1,COMPLEX(0,-500000/(IF($C$45&lt;=0.00001,0.00001,$C$45)*$T65*PI()))),IMDIV(1,COMPLEX(0,IF($E$45&lt;1,10000000000,$E$45)*$T65*PI()*2)))),IMSUM(COMPLEX($B$45,0),IMDIV(1,IMSUM(IMDIV(1,COMPLEX($F$45,IF($D$45&lt;0,0,$D$45)*$T65*PI()*0.002)),IMDIV(1,COMPLEX(0,-500000/(IF($C$45&lt;=0.00001,0.00001,$C$45)*$T65*PI()))),IMDIV(1,COMPLEX(0,IF($E$45&lt;1,10000000000,$E$45)*$T65*PI()*2))))))</f>
        <v>0.180801658602013-0.384853762939606i</v>
      </c>
      <c r="AB65" s="77">
        <f>IMABS(IMPRODUCT(AA65,IMDIV(COMPLEX($F$45,0),COMPLEX($F$45,IF($D$45&lt;0,0,$D$45)*$T65*PI()*0.002))))</f>
        <v>0</v>
      </c>
      <c r="AC65" s="11">
        <f>IF(OR($B$45=0,$F$45=0),0,IF(AB65=0.5,-300,20*LOG10(ABS(1-2*AB65))))</f>
        <v>0</v>
      </c>
      <c r="AD65" s="78">
        <f>IMABS(IMPRODUCT(IMDIV(IMDIV(IMPRODUCT(COMPLEX(0,-500000/(IF($H$45&lt;=0.00001,0.00001,$H$45)*$T65*PI())),COMPLEX($K$45,IF($I$45&lt;0,0,$I$45)*$T65*PI()*0.002)),IMSUM(COMPLEX(0,-500000/(IF($H$45&lt;=0.00001,0.00001,$H$45)*$T65*PI())),COMPLEX($K$45,IF($I$45&lt;0,0,$I$45)*$T65*PI()*0.002))),IMSUM(COMPLEX($G$45,0),IMDIV(IMPRODUCT(COMPLEX(0,-500000/(IF($H$45&lt;=0.00001,0.00001,$H$45)*$T65*PI())),COMPLEX($K$45,IF($I$45&lt;0,0,$I$45)*$T65*PI()*0.002)),IMSUM(COMPLEX(0,-500000/(IF($H$45&lt;=0.00001,0.00001,$H$45)*$T65*PI())),COMPLEX($K$45,IF($I$45&lt;0,0,$I$45)*$T65*PI()*0.002))))),IMDIV(COMPLEX($K$45,0),COMPLEX($K$45,IF($I$45&lt;0,0,$I$45)*$T65*PI()*0.002))))</f>
        <v>0</v>
      </c>
      <c r="AE65" s="77">
        <f>IMABS(IMPRODUCT(AD65,IMDIV(COMPLEX($K$45,0),COMPLEX($K$45,IF($I$45&lt;0,0,$I$45)*$T65*PI()*0.002))))</f>
        <v>0</v>
      </c>
      <c r="AF65" s="11">
        <f>IF(OR($G$45=0,$K$45=0),0,IF(AE65=0.5,-300,20*LOG10(ABS(1-2*AE65))))</f>
        <v>0</v>
      </c>
      <c r="AG65" s="11">
        <f>IF(LEFT($N$39,1)="t",IF(T65&lt;=30,-16,IF(T65&gt;=60,-10,-(16-20*LOG10(T65/30)))),IF(LEFT($N$39,1)="g",IF(T65&lt;=40,-16,-(10-20*LOG10(T65/80))),0))</f>
        <v>0</v>
      </c>
      <c r="AH65" s="3"/>
    </row>
    <row r="66" spans="1:34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7"/>
      <c r="M66" s="3"/>
      <c r="N66" s="3"/>
      <c r="O66" s="3"/>
      <c r="P66" s="3"/>
      <c r="Q66" s="3"/>
      <c r="R66" s="3"/>
      <c r="S66" s="6">
        <f t="shared" si="2"/>
        <v>62</v>
      </c>
      <c r="T66" s="11">
        <f>IF(LEFT($N$39,1)="t",79/99+T65,IF(LEFT($N$39,1)="g",1+T65,((($N$45-$M$45)/99))+T65))</f>
        <v>365.65656565656485</v>
      </c>
      <c r="U66" s="75" t="str">
        <f>IMDIV(IMDIV(1,IMSUM(IMDIV(1,COMPLEX($F$41,IF($D$41&lt;0,0,$D$41)*$T66*PI()*0.002)),IMDIV(1,COMPLEX(0,-500000/(IF($C$41&lt;=0.00001,0.00001,$C$41)*$T66*PI()))),IMDIV(1,COMPLEX(0,IF($E$41&lt;1,10000000000,$E$41)*$T66*PI()*2)))),IMSUM(COMPLEX($B$41,0),IMDIV(1,IMSUM(IMDIV(1,COMPLEX($F$41,IF($D$41&lt;0,0,$D$41)*$T66*PI()*0.002)),IMDIV(1,COMPLEX(0,-500000/(IF($C$41&lt;=0.00001,0.00001,$C$41)*$T66*PI()))),IMDIV(1,COMPLEX(0,IF($E$41&lt;1,10000000000,$E$41)*$T66*PI()*2))))))</f>
        <v>0.696346651008861+0.244173620925165i</v>
      </c>
      <c r="V66" s="76">
        <f>IMABS(IMPRODUCT(U66,IMDIV(COMPLEX($F$41,0),COMPLEX($F$41,IF($D$41&lt;0,0,$D$41)*$T66*PI()*0.002))))</f>
        <v>0.38965014497867007</v>
      </c>
      <c r="W66" s="11">
        <f>IF(OR($B$41=0,$F$41=0),0,IF(V66=0.5,-300,20*LOG10(ABS(1-2*V66))))</f>
        <v>-13.123964748362324</v>
      </c>
      <c r="X66" s="78" t="str">
        <f>IMDIV(IMDIV(1,IMSUM(IMDIV(1,COMPLEX($K$41,IF($I$41&lt;0,0,$I$41)*$T66*PI()*0.002)),IMDIV(1,COMPLEX(0,-500000/(IF($H$41&lt;=0.00001,0.00001,$H$41)*$T66*PI()))),IMDIV(1,COMPLEX(0,IF($J$41&lt;1,10000000000,$J$41)*$T66*PI()*2)))),IMSUM(COMPLEX($G$41,0),IMDIV(1,IMSUM(IMDIV(1,COMPLEX($K$41,IF($I$41&lt;0,0,$I$41)*$T66*PI()*0.002)),IMDIV(1,COMPLEX(0,-500000/(IF($H$41&lt;=0.00001,0.00001,$H$41)*$T66*PI()))),IMDIV(1,COMPLEX(0,IF($J$41&lt;1,10000000000,$J$41)*$T66*PI()*2))))))</f>
        <v>0.781907372612343-6.77145974410128E-003i</v>
      </c>
      <c r="Y66" s="77">
        <f>IMABS(IMPRODUCT(X66,IMDIV(COMPLEX($K$41,0),COMPLEX($K$41,IF($I$41&lt;0,0,$I$41)*$T66*PI()*0.002))))</f>
        <v>0.4128951205811706</v>
      </c>
      <c r="Z66" s="11">
        <f>IF(OR($G$41=0,$K$41=0),0,IF(Y66=0.5,-300,20*LOG10(ABS(1-2*Y66))))</f>
        <v>-15.178550408997042</v>
      </c>
      <c r="AA66" s="78" t="str">
        <f>IMDIV(IMDIV(1,IMSUM(IMDIV(1,COMPLEX($F$45,IF($D$45&lt;0,0,$D$45)*$T66*PI()*0.002)),IMDIV(1,COMPLEX(0,-500000/(IF($C$45&lt;=0.00001,0.00001,$C$45)*$T66*PI()))),IMDIV(1,COMPLEX(0,IF($E$45&lt;1,10000000000,$E$45)*$T66*PI()*2)))),IMSUM(COMPLEX($B$45,0),IMDIV(1,IMSUM(IMDIV(1,COMPLEX($F$45,IF($D$45&lt;0,0,$D$45)*$T66*PI()*0.002)),IMDIV(1,COMPLEX(0,-500000/(IF($C$45&lt;=0.00001,0.00001,$C$45)*$T66*PI()))),IMDIV(1,COMPLEX(0,IF($E$45&lt;1,10000000000,$E$45)*$T66*PI()*2))))))</f>
        <v>0.17755414603158-0.382136979705676i</v>
      </c>
      <c r="AB66" s="77">
        <f>IMABS(IMPRODUCT(AA66,IMDIV(COMPLEX($F$45,0),COMPLEX($F$45,IF($D$45&lt;0,0,$D$45)*$T66*PI()*0.002))))</f>
        <v>0</v>
      </c>
      <c r="AC66" s="11">
        <f>IF(OR($B$45=0,$F$45=0),0,IF(AB66=0.5,-300,20*LOG10(ABS(1-2*AB66))))</f>
        <v>0</v>
      </c>
      <c r="AD66" s="78">
        <f>IMABS(IMPRODUCT(IMDIV(IMDIV(IMPRODUCT(COMPLEX(0,-500000/(IF($H$45&lt;=0.00001,0.00001,$H$45)*$T66*PI())),COMPLEX($K$45,IF($I$45&lt;0,0,$I$45)*$T66*PI()*0.002)),IMSUM(COMPLEX(0,-500000/(IF($H$45&lt;=0.00001,0.00001,$H$45)*$T66*PI())),COMPLEX($K$45,IF($I$45&lt;0,0,$I$45)*$T66*PI()*0.002))),IMSUM(COMPLEX($G$45,0),IMDIV(IMPRODUCT(COMPLEX(0,-500000/(IF($H$45&lt;=0.00001,0.00001,$H$45)*$T66*PI())),COMPLEX($K$45,IF($I$45&lt;0,0,$I$45)*$T66*PI()*0.002)),IMSUM(COMPLEX(0,-500000/(IF($H$45&lt;=0.00001,0.00001,$H$45)*$T66*PI())),COMPLEX($K$45,IF($I$45&lt;0,0,$I$45)*$T66*PI()*0.002))))),IMDIV(COMPLEX($K$45,0),COMPLEX($K$45,IF($I$45&lt;0,0,$I$45)*$T66*PI()*0.002))))</f>
        <v>0</v>
      </c>
      <c r="AE66" s="77">
        <f>IMABS(IMPRODUCT(AD66,IMDIV(COMPLEX($K$45,0),COMPLEX($K$45,IF($I$45&lt;0,0,$I$45)*$T66*PI()*0.002))))</f>
        <v>0</v>
      </c>
      <c r="AF66" s="11">
        <f>IF(OR($G$45=0,$K$45=0),0,IF(AE66=0.5,-300,20*LOG10(ABS(1-2*AE66))))</f>
        <v>0</v>
      </c>
      <c r="AG66" s="11">
        <f>IF(LEFT($N$39,1)="t",IF(T66&lt;=30,-16,IF(T66&gt;=60,-10,-(16-20*LOG10(T66/30)))),IF(LEFT($N$39,1)="g",IF(T66&lt;=40,-16,-(10-20*LOG10(T66/80))),0))</f>
        <v>0</v>
      </c>
      <c r="AH66" s="3"/>
    </row>
    <row r="67" spans="1:34" ht="12.75">
      <c r="A67" s="3"/>
      <c r="B67" s="3"/>
      <c r="C67" s="3"/>
      <c r="D67" s="3"/>
      <c r="E67" s="3"/>
      <c r="F67" s="3"/>
      <c r="G67" s="3"/>
      <c r="H67" s="3"/>
      <c r="I67" s="3"/>
      <c r="J67" s="7"/>
      <c r="K67" s="3"/>
      <c r="L67" s="7"/>
      <c r="M67" s="3"/>
      <c r="N67" s="3"/>
      <c r="O67" s="3"/>
      <c r="P67" s="3"/>
      <c r="Q67" s="3"/>
      <c r="R67" s="3"/>
      <c r="S67" s="6">
        <f t="shared" si="2"/>
        <v>63</v>
      </c>
      <c r="T67" s="11">
        <f>IF(LEFT($N$39,1)="t",79/99+T66,IF(LEFT($N$39,1)="g",1+T66,((($N$45-$M$45)/99))+T66))</f>
        <v>369.1919191919184</v>
      </c>
      <c r="U67" s="75" t="str">
        <f>IMDIV(IMDIV(1,IMSUM(IMDIV(1,COMPLEX($F$41,IF($D$41&lt;0,0,$D$41)*$T67*PI()*0.002)),IMDIV(1,COMPLEX(0,-500000/(IF($C$41&lt;=0.00001,0.00001,$C$41)*$T67*PI()))),IMDIV(1,COMPLEX(0,IF($E$41&lt;1,10000000000,$E$41)*$T67*PI()*2)))),IMSUM(COMPLEX($B$41,0),IMDIV(1,IMSUM(IMDIV(1,COMPLEX($F$41,IF($D$41&lt;0,0,$D$41)*$T67*PI()*0.002)),IMDIV(1,COMPLEX(0,-500000/(IF($C$41&lt;=0.00001,0.00001,$C$41)*$T67*PI()))),IMDIV(1,COMPLEX(0,IF($E$41&lt;1,10000000000,$E$41)*$T67*PI()*2))))))</f>
        <v>0.698646058315009+0.244667539974959i</v>
      </c>
      <c r="V67" s="76">
        <f>IMABS(IMPRODUCT(U67,IMDIV(COMPLEX($F$41,0),COMPLEX($F$41,IF($D$41&lt;0,0,$D$41)*$T67*PI()*0.002))))</f>
        <v>0.3881720474203563</v>
      </c>
      <c r="W67" s="11">
        <f>IF(OR($B$41=0,$F$41=0),0,IF(V67=0.5,-300,20*LOG10(ABS(1-2*V67))))</f>
        <v>-13.00839261432576</v>
      </c>
      <c r="X67" s="78" t="str">
        <f>IMDIV(IMDIV(1,IMSUM(IMDIV(1,COMPLEX($K$41,IF($I$41&lt;0,0,$I$41)*$T67*PI()*0.002)),IMDIV(1,COMPLEX(0,-500000/(IF($H$41&lt;=0.00001,0.00001,$H$41)*$T67*PI()))),IMDIV(1,COMPLEX(0,IF($J$41&lt;1,10000000000,$J$41)*$T67*PI()*2)))),IMSUM(COMPLEX($G$41,0),IMDIV(1,IMSUM(IMDIV(1,COMPLEX($K$41,IF($I$41&lt;0,0,$I$41)*$T67*PI()*0.002)),IMDIV(1,COMPLEX(0,-500000/(IF($H$41&lt;=0.00001,0.00001,$H$41)*$T67*PI()))),IMDIV(1,COMPLEX(0,IF($J$41&lt;1,10000000000,$J$41)*$T67*PI()*2))))))</f>
        <v>0.784182519276709-1.07257784225981E-002i</v>
      </c>
      <c r="Y67" s="77">
        <f>IMABS(IMPRODUCT(X67,IMDIV(COMPLEX($K$41,0),COMPLEX($K$41,IF($I$41&lt;0,0,$I$41)*$T67*PI()*0.002))))</f>
        <v>0.4112484084039379</v>
      </c>
      <c r="Z67" s="11">
        <f>IF(OR($G$41=0,$K$41=0),0,IF(Y67=0.5,-300,20*LOG10(ABS(1-2*Y67))))</f>
        <v>-15.015877085374527</v>
      </c>
      <c r="AA67" s="78" t="str">
        <f>IMDIV(IMDIV(1,IMSUM(IMDIV(1,COMPLEX($F$45,IF($D$45&lt;0,0,$D$45)*$T67*PI()*0.002)),IMDIV(1,COMPLEX(0,-500000/(IF($C$45&lt;=0.00001,0.00001,$C$45)*$T67*PI()))),IMDIV(1,COMPLEX(0,IF($E$45&lt;1,10000000000,$E$45)*$T67*PI()*2)))),IMSUM(COMPLEX($B$45,0),IMDIV(1,IMSUM(IMDIV(1,COMPLEX($F$45,IF($D$45&lt;0,0,$D$45)*$T67*PI()*0.002)),IMDIV(1,COMPLEX(0,-500000/(IF($C$45&lt;=0.00001,0.00001,$C$45)*$T67*PI()))),IMDIV(1,COMPLEX(0,IF($E$45&lt;1,10000000000,$E$45)*$T67*PI()*2))))))</f>
        <v>0.174390859124392-0.379445236336218i</v>
      </c>
      <c r="AB67" s="77">
        <f>IMABS(IMPRODUCT(AA67,IMDIV(COMPLEX($F$45,0),COMPLEX($F$45,IF($D$45&lt;0,0,$D$45)*$T67*PI()*0.002))))</f>
        <v>0</v>
      </c>
      <c r="AC67" s="11">
        <f>IF(OR($B$45=0,$F$45=0),0,IF(AB67=0.5,-300,20*LOG10(ABS(1-2*AB67))))</f>
        <v>0</v>
      </c>
      <c r="AD67" s="78">
        <f>IMABS(IMPRODUCT(IMDIV(IMDIV(IMPRODUCT(COMPLEX(0,-500000/(IF($H$45&lt;=0.00001,0.00001,$H$45)*$T67*PI())),COMPLEX($K$45,IF($I$45&lt;0,0,$I$45)*$T67*PI()*0.002)),IMSUM(COMPLEX(0,-500000/(IF($H$45&lt;=0.00001,0.00001,$H$45)*$T67*PI())),COMPLEX($K$45,IF($I$45&lt;0,0,$I$45)*$T67*PI()*0.002))),IMSUM(COMPLEX($G$45,0),IMDIV(IMPRODUCT(COMPLEX(0,-500000/(IF($H$45&lt;=0.00001,0.00001,$H$45)*$T67*PI())),COMPLEX($K$45,IF($I$45&lt;0,0,$I$45)*$T67*PI()*0.002)),IMSUM(COMPLEX(0,-500000/(IF($H$45&lt;=0.00001,0.00001,$H$45)*$T67*PI())),COMPLEX($K$45,IF($I$45&lt;0,0,$I$45)*$T67*PI()*0.002))))),IMDIV(COMPLEX($K$45,0),COMPLEX($K$45,IF($I$45&lt;0,0,$I$45)*$T67*PI()*0.002))))</f>
        <v>0</v>
      </c>
      <c r="AE67" s="77">
        <f>IMABS(IMPRODUCT(AD67,IMDIV(COMPLEX($K$45,0),COMPLEX($K$45,IF($I$45&lt;0,0,$I$45)*$T67*PI()*0.002))))</f>
        <v>0</v>
      </c>
      <c r="AF67" s="11">
        <f>IF(OR($G$45=0,$K$45=0),0,IF(AE67=0.5,-300,20*LOG10(ABS(1-2*AE67))))</f>
        <v>0</v>
      </c>
      <c r="AG67" s="11">
        <f>IF(LEFT($N$39,1)="t",IF(T67&lt;=30,-16,IF(T67&gt;=60,-10,-(16-20*LOG10(T67/30)))),IF(LEFT($N$39,1)="g",IF(T67&lt;=40,-16,-(10-20*LOG10(T67/80))),0))</f>
        <v>0</v>
      </c>
      <c r="AH67" s="3"/>
    </row>
    <row r="68" spans="1:34" ht="12.75">
      <c r="A68" s="3"/>
      <c r="B68" s="3"/>
      <c r="C68" s="3"/>
      <c r="D68" s="3"/>
      <c r="E68" s="3"/>
      <c r="F68" s="3"/>
      <c r="G68" s="3"/>
      <c r="H68" s="3"/>
      <c r="I68" s="3"/>
      <c r="J68" s="7"/>
      <c r="K68" s="3"/>
      <c r="L68" s="7"/>
      <c r="M68" s="3"/>
      <c r="N68" s="3"/>
      <c r="O68" s="3"/>
      <c r="P68" s="3"/>
      <c r="Q68" s="3"/>
      <c r="R68" s="3"/>
      <c r="S68" s="6">
        <f t="shared" si="2"/>
        <v>64</v>
      </c>
      <c r="T68" s="11">
        <f>IF(LEFT($N$39,1)="t",79/99+T67,IF(LEFT($N$39,1)="g",1+T67,((($N$45-$M$45)/99))+T67))</f>
        <v>372.7272727272719</v>
      </c>
      <c r="U68" s="75" t="str">
        <f>IMDIV(IMDIV(1,IMSUM(IMDIV(1,COMPLEX($F$41,IF($D$41&lt;0,0,$D$41)*$T68*PI()*0.002)),IMDIV(1,COMPLEX(0,-500000/(IF($C$41&lt;=0.00001,0.00001,$C$41)*$T68*PI()))),IMDIV(1,COMPLEX(0,IF($E$41&lt;1,10000000000,$E$41)*$T68*PI()*2)))),IMSUM(COMPLEX($B$41,0),IMDIV(1,IMSUM(IMDIV(1,COMPLEX($F$41,IF($D$41&lt;0,0,$D$41)*$T68*PI()*0.002)),IMDIV(1,COMPLEX(0,-500000/(IF($C$41&lt;=0.00001,0.00001,$C$41)*$T68*PI()))),IMDIV(1,COMPLEX(0,IF($E$41&lt;1,10000000000,$E$41)*$T68*PI()*2))))))</f>
        <v>0.700932530240128+0.245136307638463i</v>
      </c>
      <c r="V68" s="76">
        <f>IMABS(IMPRODUCT(U68,IMDIV(COMPLEX($F$41,0),COMPLEX($F$41,IF($D$41&lt;0,0,$D$41)*$T68*PI()*0.002))))</f>
        <v>0.3866966627327952</v>
      </c>
      <c r="W68" s="11">
        <f>IF(OR($B$41=0,$F$41=0),0,IF(V68=0.5,-300,20*LOG10(ABS(1-2*V68))))</f>
        <v>-12.894546049137055</v>
      </c>
      <c r="X68" s="78" t="str">
        <f>IMDIV(IMDIV(1,IMSUM(IMDIV(1,COMPLEX($K$41,IF($I$41&lt;0,0,$I$41)*$T68*PI()*0.002)),IMDIV(1,COMPLEX(0,-500000/(IF($H$41&lt;=0.00001,0.00001,$H$41)*$T68*PI()))),IMDIV(1,COMPLEX(0,IF($J$41&lt;1,10000000000,$J$41)*$T68*PI()*2)))),IMSUM(COMPLEX($G$41,0),IMDIV(1,IMSUM(IMDIV(1,COMPLEX($K$41,IF($I$41&lt;0,0,$I$41)*$T68*PI()*0.002)),IMDIV(1,COMPLEX(0,-500000/(IF($H$41&lt;=0.00001,0.00001,$H$41)*$T68*PI()))),IMDIV(1,COMPLEX(0,IF($J$41&lt;1,10000000000,$J$41)*$T68*PI()*2))))))</f>
        <v>0.786387910887256-1.47284119993773E-002i</v>
      </c>
      <c r="Y68" s="77">
        <f>IMABS(IMPRODUCT(X68,IMDIV(COMPLEX($K$41,0),COMPLEX($K$41,IF($I$41&lt;0,0,$I$41)*$T68*PI()*0.002))))</f>
        <v>0.4095913065210366</v>
      </c>
      <c r="Z68" s="11">
        <f>IF(OR($G$41=0,$K$41=0),0,IF(Y68=0.5,-300,20*LOG10(ABS(1-2*Y68))))</f>
        <v>-14.855196223139291</v>
      </c>
      <c r="AA68" s="78" t="str">
        <f>IMDIV(IMDIV(1,IMSUM(IMDIV(1,COMPLEX($F$45,IF($D$45&lt;0,0,$D$45)*$T68*PI()*0.002)),IMDIV(1,COMPLEX(0,-500000/(IF($C$45&lt;=0.00001,0.00001,$C$45)*$T68*PI()))),IMDIV(1,COMPLEX(0,IF($E$45&lt;1,10000000000,$E$45)*$T68*PI()*2)))),IMSUM(COMPLEX($B$45,0),IMDIV(1,IMSUM(IMDIV(1,COMPLEX($F$45,IF($D$45&lt;0,0,$D$45)*$T68*PI()*0.002)),IMDIV(1,COMPLEX(0,-500000/(IF($C$45&lt;=0.00001,0.00001,$C$45)*$T68*PI()))),IMDIV(1,COMPLEX(0,IF($E$45&lt;1,10000000000,$E$45)*$T68*PI()*2))))))</f>
        <v>0.171309012462528-0.376778760961444i</v>
      </c>
      <c r="AB68" s="77">
        <f>IMABS(IMPRODUCT(AA68,IMDIV(COMPLEX($F$45,0),COMPLEX($F$45,IF($D$45&lt;0,0,$D$45)*$T68*PI()*0.002))))</f>
        <v>0</v>
      </c>
      <c r="AC68" s="11">
        <f>IF(OR($B$45=0,$F$45=0),0,IF(AB68=0.5,-300,20*LOG10(ABS(1-2*AB68))))</f>
        <v>0</v>
      </c>
      <c r="AD68" s="78">
        <f>IMABS(IMPRODUCT(IMDIV(IMDIV(IMPRODUCT(COMPLEX(0,-500000/(IF($H$45&lt;=0.00001,0.00001,$H$45)*$T68*PI())),COMPLEX($K$45,IF($I$45&lt;0,0,$I$45)*$T68*PI()*0.002)),IMSUM(COMPLEX(0,-500000/(IF($H$45&lt;=0.00001,0.00001,$H$45)*$T68*PI())),COMPLEX($K$45,IF($I$45&lt;0,0,$I$45)*$T68*PI()*0.002))),IMSUM(COMPLEX($G$45,0),IMDIV(IMPRODUCT(COMPLEX(0,-500000/(IF($H$45&lt;=0.00001,0.00001,$H$45)*$T68*PI())),COMPLEX($K$45,IF($I$45&lt;0,0,$I$45)*$T68*PI()*0.002)),IMSUM(COMPLEX(0,-500000/(IF($H$45&lt;=0.00001,0.00001,$H$45)*$T68*PI())),COMPLEX($K$45,IF($I$45&lt;0,0,$I$45)*$T68*PI()*0.002))))),IMDIV(COMPLEX($K$45,0),COMPLEX($K$45,IF($I$45&lt;0,0,$I$45)*$T68*PI()*0.002))))</f>
        <v>0</v>
      </c>
      <c r="AE68" s="77">
        <f>IMABS(IMPRODUCT(AD68,IMDIV(COMPLEX($K$45,0),COMPLEX($K$45,IF($I$45&lt;0,0,$I$45)*$T68*PI()*0.002))))</f>
        <v>0</v>
      </c>
      <c r="AF68" s="11">
        <f>IF(OR($G$45=0,$K$45=0),0,IF(AE68=0.5,-300,20*LOG10(ABS(1-2*AE68))))</f>
        <v>0</v>
      </c>
      <c r="AG68" s="11">
        <f>IF(LEFT($N$39,1)="t",IF(T68&lt;=30,-16,IF(T68&gt;=60,-10,-(16-20*LOG10(T68/30)))),IF(LEFT($N$39,1)="g",IF(T68&lt;=40,-16,-(10-20*LOG10(T68/80))),0))</f>
        <v>0</v>
      </c>
      <c r="AH68" s="3"/>
    </row>
    <row r="69" spans="1:34" ht="12.75">
      <c r="A69" s="3"/>
      <c r="B69" s="3"/>
      <c r="C69" s="3"/>
      <c r="D69" s="3"/>
      <c r="E69" s="3"/>
      <c r="F69" s="3"/>
      <c r="G69" s="3"/>
      <c r="H69" s="3"/>
      <c r="I69" s="3"/>
      <c r="J69" s="7"/>
      <c r="K69" s="3"/>
      <c r="L69" s="7"/>
      <c r="M69" s="3"/>
      <c r="N69" s="3"/>
      <c r="O69" s="3"/>
      <c r="P69" s="3"/>
      <c r="Q69" s="3"/>
      <c r="R69" s="3"/>
      <c r="S69" s="6">
        <f t="shared" si="2"/>
        <v>65</v>
      </c>
      <c r="T69" s="11">
        <f>IF(LEFT($N$39,1)="t",79/99+T68,IF(LEFT($N$39,1)="g",1+T68,((($N$45-$M$45)/99))+T68))</f>
        <v>376.2626262626254</v>
      </c>
      <c r="U69" s="75" t="str">
        <f>IMDIV(IMDIV(1,IMSUM(IMDIV(1,COMPLEX($F$41,IF($D$41&lt;0,0,$D$41)*$T69*PI()*0.002)),IMDIV(1,COMPLEX(0,-500000/(IF($C$41&lt;=0.00001,0.00001,$C$41)*$T69*PI()))),IMDIV(1,COMPLEX(0,IF($E$41&lt;1,10000000000,$E$41)*$T69*PI()*2)))),IMSUM(COMPLEX($B$41,0),IMDIV(1,IMSUM(IMDIV(1,COMPLEX($F$41,IF($D$41&lt;0,0,$D$41)*$T69*PI()*0.002)),IMDIV(1,COMPLEX(0,-500000/(IF($C$41&lt;=0.00001,0.00001,$C$41)*$T69*PI()))),IMDIV(1,COMPLEX(0,IF($E$41&lt;1,10000000000,$E$41)*$T69*PI()*2))))))</f>
        <v>0.703205866752529+0.245580391134299i</v>
      </c>
      <c r="V69" s="76">
        <f>IMABS(IMPRODUCT(U69,IMDIV(COMPLEX($F$41,0),COMPLEX($F$41,IF($D$41&lt;0,0,$D$41)*$T69*PI()*0.002))))</f>
        <v>0.38522415190078463</v>
      </c>
      <c r="W69" s="11">
        <f>IF(OR($B$41=0,$F$41=0),0,IF(V69=0.5,-300,20*LOG10(ABS(1-2*V69))))</f>
        <v>-12.782389876134154</v>
      </c>
      <c r="X69" s="78" t="str">
        <f>IMDIV(IMDIV(1,IMSUM(IMDIV(1,COMPLEX($K$41,IF($I$41&lt;0,0,$I$41)*$T69*PI()*0.002)),IMDIV(1,COMPLEX(0,-500000/(IF($H$41&lt;=0.00001,0.00001,$H$41)*$T69*PI()))),IMDIV(1,COMPLEX(0,IF($J$41&lt;1,10000000000,$J$41)*$T69*PI()*2)))),IMSUM(COMPLEX($G$41,0),IMDIV(1,IMSUM(IMDIV(1,COMPLEX($K$41,IF($I$41&lt;0,0,$I$41)*$T69*PI()*0.002)),IMDIV(1,COMPLEX(0,-500000/(IF($H$41&lt;=0.00001,0.00001,$H$41)*$T69*PI()))),IMDIV(1,COMPLEX(0,IF($J$41&lt;1,10000000000,$J$41)*$T69*PI()*2))))))</f>
        <v>0.788522680823451-1.87774982832736E-002i</v>
      </c>
      <c r="Y69" s="77">
        <f>IMABS(IMPRODUCT(X69,IMDIV(COMPLEX($K$41,0),COMPLEX($K$41,IF($I$41&lt;0,0,$I$41)*$T69*PI()*0.002))))</f>
        <v>0.40792409613636527</v>
      </c>
      <c r="Z69" s="11">
        <f>IF(OR($G$41=0,$K$41=0),0,IF(Y69=0.5,-300,20*LOG10(ABS(1-2*Y69))))</f>
        <v>-14.696480270677753</v>
      </c>
      <c r="AA69" s="78" t="str">
        <f>IMDIV(IMDIV(1,IMSUM(IMDIV(1,COMPLEX($F$45,IF($D$45&lt;0,0,$D$45)*$T69*PI()*0.002)),IMDIV(1,COMPLEX(0,-500000/(IF($C$45&lt;=0.00001,0.00001,$C$45)*$T69*PI()))),IMDIV(1,COMPLEX(0,IF($E$45&lt;1,10000000000,$E$45)*$T69*PI()*2)))),IMSUM(COMPLEX($B$45,0),IMDIV(1,IMSUM(IMDIV(1,COMPLEX($F$45,IF($D$45&lt;0,0,$D$45)*$T69*PI()*0.002)),IMDIV(1,COMPLEX(0,-500000/(IF($C$45&lt;=0.00001,0.00001,$C$45)*$T69*PI()))),IMDIV(1,COMPLEX(0,IF($E$45&lt;1,10000000000,$E$45)*$T69*PI()*2))))))</f>
        <v>0.16830592950754-0.374137733462081i</v>
      </c>
      <c r="AB69" s="77">
        <f>IMABS(IMPRODUCT(AA69,IMDIV(COMPLEX($F$45,0),COMPLEX($F$45,IF($D$45&lt;0,0,$D$45)*$T69*PI()*0.002))))</f>
        <v>0</v>
      </c>
      <c r="AC69" s="11">
        <f>IF(OR($B$45=0,$F$45=0),0,IF(AB69=0.5,-300,20*LOG10(ABS(1-2*AB69))))</f>
        <v>0</v>
      </c>
      <c r="AD69" s="78">
        <f>IMABS(IMPRODUCT(IMDIV(IMDIV(IMPRODUCT(COMPLEX(0,-500000/(IF($H$45&lt;=0.00001,0.00001,$H$45)*$T69*PI())),COMPLEX($K$45,IF($I$45&lt;0,0,$I$45)*$T69*PI()*0.002)),IMSUM(COMPLEX(0,-500000/(IF($H$45&lt;=0.00001,0.00001,$H$45)*$T69*PI())),COMPLEX($K$45,IF($I$45&lt;0,0,$I$45)*$T69*PI()*0.002))),IMSUM(COMPLEX($G$45,0),IMDIV(IMPRODUCT(COMPLEX(0,-500000/(IF($H$45&lt;=0.00001,0.00001,$H$45)*$T69*PI())),COMPLEX($K$45,IF($I$45&lt;0,0,$I$45)*$T69*PI()*0.002)),IMSUM(COMPLEX(0,-500000/(IF($H$45&lt;=0.00001,0.00001,$H$45)*$T69*PI())),COMPLEX($K$45,IF($I$45&lt;0,0,$I$45)*$T69*PI()*0.002))))),IMDIV(COMPLEX($K$45,0),COMPLEX($K$45,IF($I$45&lt;0,0,$I$45)*$T69*PI()*0.002))))</f>
        <v>0</v>
      </c>
      <c r="AE69" s="77">
        <f>IMABS(IMPRODUCT(AD69,IMDIV(COMPLEX($K$45,0),COMPLEX($K$45,IF($I$45&lt;0,0,$I$45)*$T69*PI()*0.002))))</f>
        <v>0</v>
      </c>
      <c r="AF69" s="11">
        <f>IF(OR($G$45=0,$K$45=0),0,IF(AE69=0.5,-300,20*LOG10(ABS(1-2*AE69))))</f>
        <v>0</v>
      </c>
      <c r="AG69" s="11">
        <f>IF(LEFT($N$39,1)="t",IF(T69&lt;=30,-16,IF(T69&gt;=60,-10,-(16-20*LOG10(T69/30)))),IF(LEFT($N$39,1)="g",IF(T69&lt;=40,-16,-(10-20*LOG10(T69/80))),0))</f>
        <v>0</v>
      </c>
      <c r="AH69" s="3"/>
    </row>
    <row r="70" spans="1:34" ht="12.75">
      <c r="A70" s="3"/>
      <c r="B70" s="3"/>
      <c r="C70" s="3"/>
      <c r="D70" s="3"/>
      <c r="E70" s="3"/>
      <c r="F70" s="3"/>
      <c r="G70" s="3"/>
      <c r="H70" s="3"/>
      <c r="I70" s="3"/>
      <c r="J70" s="7"/>
      <c r="K70" s="3"/>
      <c r="L70" s="7"/>
      <c r="M70" s="3"/>
      <c r="N70" s="7"/>
      <c r="O70" s="7"/>
      <c r="P70" s="3"/>
      <c r="Q70" s="3"/>
      <c r="R70" s="3"/>
      <c r="S70" s="6">
        <f t="shared" si="2"/>
        <v>66</v>
      </c>
      <c r="T70" s="11">
        <f>IF(LEFT($N$39,1)="t",79/99+T69,IF(LEFT($N$39,1)="g",1+T69,((($N$45-$M$45)/99))+T69))</f>
        <v>379.79797979797894</v>
      </c>
      <c r="U70" s="75" t="str">
        <f>IMDIV(IMDIV(1,IMSUM(IMDIV(1,COMPLEX($F$41,IF($D$41&lt;0,0,$D$41)*$T70*PI()*0.002)),IMDIV(1,COMPLEX(0,-500000/(IF($C$41&lt;=0.00001,0.00001,$C$41)*$T70*PI()))),IMDIV(1,COMPLEX(0,IF($E$41&lt;1,10000000000,$E$41)*$T70*PI()*2)))),IMSUM(COMPLEX($B$41,0),IMDIV(1,IMSUM(IMDIV(1,COMPLEX($F$41,IF($D$41&lt;0,0,$D$41)*$T70*PI()*0.002)),IMDIV(1,COMPLEX(0,-500000/(IF($C$41&lt;=0.00001,0.00001,$C$41)*$T70*PI()))),IMDIV(1,COMPLEX(0,IF($E$41&lt;1,10000000000,$E$41)*$T70*PI()*2))))))</f>
        <v>0.705465879440211+0.246000254196807i</v>
      </c>
      <c r="V70" s="76">
        <f>IMABS(IMPRODUCT(U70,IMDIV(COMPLEX($F$41,0),COMPLEX($F$41,IF($D$41&lt;0,0,$D$41)*$T70*PI()*0.002))))</f>
        <v>0.3837546707480793</v>
      </c>
      <c r="W70" s="11">
        <f>IF(OR($B$41=0,$F$41=0),0,IF(V70=0.5,-300,20*LOG10(ABS(1-2*V70))))</f>
        <v>-12.671889848318207</v>
      </c>
      <c r="X70" s="78" t="str">
        <f>IMDIV(IMDIV(1,IMSUM(IMDIV(1,COMPLEX($K$41,IF($I$41&lt;0,0,$I$41)*$T70*PI()*0.002)),IMDIV(1,COMPLEX(0,-500000/(IF($H$41&lt;=0.00001,0.00001,$H$41)*$T70*PI()))),IMDIV(1,COMPLEX(0,IF($J$41&lt;1,10000000000,$J$41)*$T70*PI()*2)))),IMSUM(COMPLEX($G$41,0),IMDIV(1,IMSUM(IMDIV(1,COMPLEX($K$41,IF($I$41&lt;0,0,$I$41)*$T70*PI()*0.002)),IMDIV(1,COMPLEX(0,-500000/(IF($H$41&lt;=0.00001,0.00001,$H$41)*$T70*PI()))),IMDIV(1,COMPLEX(0,IF($J$41&lt;1,10000000000,$J$41)*$T70*PI()*2))))))</f>
        <v>0.790586019753382-2.2871161569017E-002i</v>
      </c>
      <c r="Y70" s="77">
        <f>IMABS(IMPRODUCT(X70,IMDIV(COMPLEX($K$41,0),COMPLEX($K$41,IF($I$41&lt;0,0,$I$41)*$T70*PI()*0.002))))</f>
        <v>0.4062470616415229</v>
      </c>
      <c r="Z70" s="11">
        <f>IF(OR($G$41=0,$K$41=0),0,IF(Y70=0.5,-300,20*LOG10(ABS(1-2*Y70))))</f>
        <v>-14.539702325578666</v>
      </c>
      <c r="AA70" s="78" t="str">
        <f>IMDIV(IMDIV(1,IMSUM(IMDIV(1,COMPLEX($F$45,IF($D$45&lt;0,0,$D$45)*$T70*PI()*0.002)),IMDIV(1,COMPLEX(0,-500000/(IF($C$45&lt;=0.00001,0.00001,$C$45)*$T70*PI()))),IMDIV(1,COMPLEX(0,IF($E$45&lt;1,10000000000,$E$45)*$T70*PI()*2)))),IMSUM(COMPLEX($B$45,0),IMDIV(1,IMSUM(IMDIV(1,COMPLEX($F$45,IF($D$45&lt;0,0,$D$45)*$T70*PI()*0.002)),IMDIV(1,COMPLEX(0,-500000/(IF($C$45&lt;=0.00001,0.00001,$C$45)*$T70*PI()))),IMDIV(1,COMPLEX(0,IF($E$45&lt;1,10000000000,$E$45)*$T70*PI()*2))))))</f>
        <v>0.16537903787215-0.371522289647111i</v>
      </c>
      <c r="AB70" s="77">
        <f>IMABS(IMPRODUCT(AA70,IMDIV(COMPLEX($F$45,0),COMPLEX($F$45,IF($D$45&lt;0,0,$D$45)*$T70*PI()*0.002))))</f>
        <v>0</v>
      </c>
      <c r="AC70" s="11">
        <f>IF(OR($B$45=0,$F$45=0),0,IF(AB70=0.5,-300,20*LOG10(ABS(1-2*AB70))))</f>
        <v>0</v>
      </c>
      <c r="AD70" s="78">
        <f>IMABS(IMPRODUCT(IMDIV(IMDIV(IMPRODUCT(COMPLEX(0,-500000/(IF($H$45&lt;=0.00001,0.00001,$H$45)*$T70*PI())),COMPLEX($K$45,IF($I$45&lt;0,0,$I$45)*$T70*PI()*0.002)),IMSUM(COMPLEX(0,-500000/(IF($H$45&lt;=0.00001,0.00001,$H$45)*$T70*PI())),COMPLEX($K$45,IF($I$45&lt;0,0,$I$45)*$T70*PI()*0.002))),IMSUM(COMPLEX($G$45,0),IMDIV(IMPRODUCT(COMPLEX(0,-500000/(IF($H$45&lt;=0.00001,0.00001,$H$45)*$T70*PI())),COMPLEX($K$45,IF($I$45&lt;0,0,$I$45)*$T70*PI()*0.002)),IMSUM(COMPLEX(0,-500000/(IF($H$45&lt;=0.00001,0.00001,$H$45)*$T70*PI())),COMPLEX($K$45,IF($I$45&lt;0,0,$I$45)*$T70*PI()*0.002))))),IMDIV(COMPLEX($K$45,0),COMPLEX($K$45,IF($I$45&lt;0,0,$I$45)*$T70*PI()*0.002))))</f>
        <v>0</v>
      </c>
      <c r="AE70" s="77">
        <f>IMABS(IMPRODUCT(AD70,IMDIV(COMPLEX($K$45,0),COMPLEX($K$45,IF($I$45&lt;0,0,$I$45)*$T70*PI()*0.002))))</f>
        <v>0</v>
      </c>
      <c r="AF70" s="11">
        <f>IF(OR($G$45=0,$K$45=0),0,IF(AE70=0.5,-300,20*LOG10(ABS(1-2*AE70))))</f>
        <v>0</v>
      </c>
      <c r="AG70" s="11">
        <f>IF(LEFT($N$39,1)="t",IF(T70&lt;=30,-16,IF(T70&gt;=60,-10,-(16-20*LOG10(T70/30)))),IF(LEFT($N$39,1)="g",IF(T70&lt;=40,-16,-(10-20*LOG10(T70/80))),0))</f>
        <v>0</v>
      </c>
      <c r="AH70" s="3"/>
    </row>
    <row r="71" spans="1:34" ht="12.75">
      <c r="A71" s="3"/>
      <c r="B71" s="3"/>
      <c r="C71" s="3"/>
      <c r="D71" s="3"/>
      <c r="E71" s="3"/>
      <c r="F71" s="3"/>
      <c r="G71" s="3"/>
      <c r="H71" s="3"/>
      <c r="I71" s="3"/>
      <c r="J71" s="7"/>
      <c r="K71" s="3"/>
      <c r="L71" s="7"/>
      <c r="M71" s="3"/>
      <c r="N71" s="7"/>
      <c r="O71" s="7"/>
      <c r="P71" s="3"/>
      <c r="Q71" s="3"/>
      <c r="R71" s="3"/>
      <c r="S71" s="6">
        <f t="shared" si="2"/>
        <v>67</v>
      </c>
      <c r="T71" s="11">
        <f>IF(LEFT($N$39,1)="t",79/99+T70,IF(LEFT($N$39,1)="g",1+T70,((($N$45-$M$45)/99))+T70))</f>
        <v>383.33333333333246</v>
      </c>
      <c r="U71" s="75" t="str">
        <f>IMDIV(IMDIV(1,IMSUM(IMDIV(1,COMPLEX($F$41,IF($D$41&lt;0,0,$D$41)*$T71*PI()*0.002)),IMDIV(1,COMPLEX(0,-500000/(IF($C$41&lt;=0.00001,0.00001,$C$41)*$T71*PI()))),IMDIV(1,COMPLEX(0,IF($E$41&lt;1,10000000000,$E$41)*$T71*PI()*2)))),IMSUM(COMPLEX($B$41,0),IMDIV(1,IMSUM(IMDIV(1,COMPLEX($F$41,IF($D$41&lt;0,0,$D$41)*$T71*PI()*0.002)),IMDIV(1,COMPLEX(0,-500000/(IF($C$41&lt;=0.00001,0.00001,$C$41)*$T71*PI()))),IMDIV(1,COMPLEX(0,IF($E$41&lt;1,10000000000,$E$41)*$T71*PI()*2))))))</f>
        <v>0.707712391209089+0.246396356878748i</v>
      </c>
      <c r="V71" s="76">
        <f>IMABS(IMPRODUCT(U71,IMDIV(COMPLEX($F$41,0),COMPLEX($F$41,IF($D$41&lt;0,0,$D$41)*$T71*PI()*0.002))))</f>
        <v>0.3822883700233153</v>
      </c>
      <c r="W71" s="11">
        <f>IF(OR($B$41=0,$F$41=0),0,IF(V71=0.5,-300,20*LOG10(ABS(1-2*V71))))</f>
        <v>-12.563012616567413</v>
      </c>
      <c r="X71" s="78" t="str">
        <f>IMDIV(IMDIV(1,IMSUM(IMDIV(1,COMPLEX($K$41,IF($I$41&lt;0,0,$I$41)*$T71*PI()*0.002)),IMDIV(1,COMPLEX(0,-500000/(IF($H$41&lt;=0.00001,0.00001,$H$41)*$T71*PI()))),IMDIV(1,COMPLEX(0,IF($J$41&lt;1,10000000000,$J$41)*$T71*PI()*2)))),IMSUM(COMPLEX($G$41,0),IMDIV(1,IMSUM(IMDIV(1,COMPLEX($K$41,IF($I$41&lt;0,0,$I$41)*$T71*PI()*0.002)),IMDIV(1,COMPLEX(0,-500000/(IF($H$41&lt;=0.00001,0.00001,$H$41)*$T71*PI()))),IMDIV(1,COMPLEX(0,IF($J$41&lt;1,10000000000,$J$41)*$T71*PI()*2))))))</f>
        <v>0.792577175732559-2.700751462434E-002i</v>
      </c>
      <c r="Y71" s="77">
        <f>IMABS(IMPRODUCT(X71,IMDIV(COMPLEX($K$41,0),COMPLEX($K$41,IF($I$41&lt;0,0,$I$41)*$T71*PI()*0.002))))</f>
        <v>0.4045604904018371</v>
      </c>
      <c r="Z71" s="11">
        <f>IF(OR($G$41=0,$K$41=0),0,IF(Y71=0.5,-300,20*LOG10(ABS(1-2*Y71))))</f>
        <v>-14.384836104522227</v>
      </c>
      <c r="AA71" s="78" t="str">
        <f>IMDIV(IMDIV(1,IMSUM(IMDIV(1,COMPLEX($F$45,IF($D$45&lt;0,0,$D$45)*$T71*PI()*0.002)),IMDIV(1,COMPLEX(0,-500000/(IF($C$45&lt;=0.00001,0.00001,$C$45)*$T71*PI()))),IMDIV(1,COMPLEX(0,IF($E$45&lt;1,10000000000,$E$45)*$T71*PI()*2)))),IMSUM(COMPLEX($B$45,0),IMDIV(1,IMSUM(IMDIV(1,COMPLEX($F$45,IF($D$45&lt;0,0,$D$45)*$T71*PI()*0.002)),IMDIV(1,COMPLEX(0,-500000/(IF($C$45&lt;=0.00001,0.00001,$C$45)*$T71*PI()))),IMDIV(1,COMPLEX(0,IF($E$45&lt;1,10000000000,$E$45)*$T71*PI()*2))))))</f>
        <v>0.162525864803763-0.368932525095785i</v>
      </c>
      <c r="AB71" s="77">
        <f>IMABS(IMPRODUCT(AA71,IMDIV(COMPLEX($F$45,0),COMPLEX($F$45,IF($D$45&lt;0,0,$D$45)*$T71*PI()*0.002))))</f>
        <v>0</v>
      </c>
      <c r="AC71" s="11">
        <f>IF(OR($B$45=0,$F$45=0),0,IF(AB71=0.5,-300,20*LOG10(ABS(1-2*AB71))))</f>
        <v>0</v>
      </c>
      <c r="AD71" s="78">
        <f>IMABS(IMPRODUCT(IMDIV(IMDIV(IMPRODUCT(COMPLEX(0,-500000/(IF($H$45&lt;=0.00001,0.00001,$H$45)*$T71*PI())),COMPLEX($K$45,IF($I$45&lt;0,0,$I$45)*$T71*PI()*0.002)),IMSUM(COMPLEX(0,-500000/(IF($H$45&lt;=0.00001,0.00001,$H$45)*$T71*PI())),COMPLEX($K$45,IF($I$45&lt;0,0,$I$45)*$T71*PI()*0.002))),IMSUM(COMPLEX($G$45,0),IMDIV(IMPRODUCT(COMPLEX(0,-500000/(IF($H$45&lt;=0.00001,0.00001,$H$45)*$T71*PI())),COMPLEX($K$45,IF($I$45&lt;0,0,$I$45)*$T71*PI()*0.002)),IMSUM(COMPLEX(0,-500000/(IF($H$45&lt;=0.00001,0.00001,$H$45)*$T71*PI())),COMPLEX($K$45,IF($I$45&lt;0,0,$I$45)*$T71*PI()*0.002))))),IMDIV(COMPLEX($K$45,0),COMPLEX($K$45,IF($I$45&lt;0,0,$I$45)*$T71*PI()*0.002))))</f>
        <v>0</v>
      </c>
      <c r="AE71" s="77">
        <f>IMABS(IMPRODUCT(AD71,IMDIV(COMPLEX($K$45,0),COMPLEX($K$45,IF($I$45&lt;0,0,$I$45)*$T71*PI()*0.002))))</f>
        <v>0</v>
      </c>
      <c r="AF71" s="11">
        <f>IF(OR($G$45=0,$K$45=0),0,IF(AE71=0.5,-300,20*LOG10(ABS(1-2*AE71))))</f>
        <v>0</v>
      </c>
      <c r="AG71" s="11">
        <f>IF(LEFT($N$39,1)="t",IF(T71&lt;=30,-16,IF(T71&gt;=60,-10,-(16-20*LOG10(T71/30)))),IF(LEFT($N$39,1)="g",IF(T71&lt;=40,-16,-(10-20*LOG10(T71/80))),0))</f>
        <v>0</v>
      </c>
      <c r="AH71" s="3"/>
    </row>
    <row r="72" spans="1:34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3"/>
      <c r="Q72" s="3"/>
      <c r="R72" s="3"/>
      <c r="S72" s="6">
        <f t="shared" si="2"/>
        <v>68</v>
      </c>
      <c r="T72" s="11">
        <f>IF(LEFT($N$39,1)="t",79/99+T71,IF(LEFT($N$39,1)="g",1+T71,((($N$45-$M$45)/99))+T71))</f>
        <v>386.868686868686</v>
      </c>
      <c r="U72" s="75" t="str">
        <f>IMDIV(IMDIV(1,IMSUM(IMDIV(1,COMPLEX($F$41,IF($D$41&lt;0,0,$D$41)*$T72*PI()*0.002)),IMDIV(1,COMPLEX(0,-500000/(IF($C$41&lt;=0.00001,0.00001,$C$41)*$T72*PI()))),IMDIV(1,COMPLEX(0,IF($E$41&lt;1,10000000000,$E$41)*$T72*PI()*2)))),IMSUM(COMPLEX($B$41,0),IMDIV(1,IMSUM(IMDIV(1,COMPLEX($F$41,IF($D$41&lt;0,0,$D$41)*$T72*PI()*0.002)),IMDIV(1,COMPLEX(0,-500000/(IF($C$41&lt;=0.00001,0.00001,$C$41)*$T72*PI()))),IMDIV(1,COMPLEX(0,IF($E$41&lt;1,10000000000,$E$41)*$T72*PI()*2))))))</f>
        <v>0.709945235982834+0.246769155366703i</v>
      </c>
      <c r="V72" s="76">
        <f>IMABS(IMPRODUCT(U72,IMDIV(COMPLEX($F$41,0),COMPLEX($F$41,IF($D$41&lt;0,0,$D$41)*$T72*PI()*0.002))))</f>
        <v>0.3808253954868505</v>
      </c>
      <c r="W72" s="11">
        <f>IF(OR($B$41=0,$F$41=0),0,IF(V72=0.5,-300,20*LOG10(ABS(1-2*V72))))</f>
        <v>-12.455725699247589</v>
      </c>
      <c r="X72" s="78" t="str">
        <f>IMDIV(IMDIV(1,IMSUM(IMDIV(1,COMPLEX($K$41,IF($I$41&lt;0,0,$I$41)*$T72*PI()*0.002)),IMDIV(1,COMPLEX(0,-500000/(IF($H$41&lt;=0.00001,0.00001,$H$41)*$T72*PI()))),IMDIV(1,COMPLEX(0,IF($J$41&lt;1,10000000000,$J$41)*$T72*PI()*2)))),IMSUM(COMPLEX($G$41,0),IMDIV(1,IMSUM(IMDIV(1,COMPLEX($K$41,IF($I$41&lt;0,0,$I$41)*$T72*PI()*0.002)),IMDIV(1,COMPLEX(0,-500000/(IF($H$41&lt;=0.00001,0.00001,$H$41)*$T72*PI()))),IMDIV(1,COMPLEX(0,IF($J$41&lt;1,10000000000,$J$41)*$T72*PI()*2))))))</f>
        <v>0.794495454223698-3.11846606688596E-002i</v>
      </c>
      <c r="Y72" s="77">
        <f>IMABS(IMPRODUCT(X72,IMDIV(COMPLEX($K$41,0),COMPLEX($K$41,IF($I$41&lt;0,0,$I$41)*$T72*PI()*0.002))))</f>
        <v>0.40286467253973196</v>
      </c>
      <c r="Z72" s="11">
        <f>IF(OR($G$41=0,$K$41=0),0,IF(Y72=0.5,-300,20*LOG10(ABS(1-2*Y72))))</f>
        <v>-14.231855914774428</v>
      </c>
      <c r="AA72" s="78" t="str">
        <f>IMDIV(IMDIV(1,IMSUM(IMDIV(1,COMPLEX($F$45,IF($D$45&lt;0,0,$D$45)*$T72*PI()*0.002)),IMDIV(1,COMPLEX(0,-500000/(IF($C$45&lt;=0.00001,0.00001,$C$45)*$T72*PI()))),IMDIV(1,COMPLEX(0,IF($E$45&lt;1,10000000000,$E$45)*$T72*PI()*2)))),IMSUM(COMPLEX($B$45,0),IMDIV(1,IMSUM(IMDIV(1,COMPLEX($F$45,IF($D$45&lt;0,0,$D$45)*$T72*PI()*0.002)),IMDIV(1,COMPLEX(0,-500000/(IF($C$45&lt;=0.00001,0.00001,$C$45)*$T72*PI()))),IMDIV(1,COMPLEX(0,IF($E$45&lt;1,10000000000,$E$45)*$T72*PI()*2))))))</f>
        <v>0.159744032871442-0.366368498691426i</v>
      </c>
      <c r="AB72" s="77">
        <f>IMABS(IMPRODUCT(AA72,IMDIV(COMPLEX($F$45,0),COMPLEX($F$45,IF($D$45&lt;0,0,$D$45)*$T72*PI()*0.002))))</f>
        <v>0</v>
      </c>
      <c r="AC72" s="11">
        <f>IF(OR($B$45=0,$F$45=0),0,IF(AB72=0.5,-300,20*LOG10(ABS(1-2*AB72))))</f>
        <v>0</v>
      </c>
      <c r="AD72" s="78">
        <f>IMABS(IMPRODUCT(IMDIV(IMDIV(IMPRODUCT(COMPLEX(0,-500000/(IF($H$45&lt;=0.00001,0.00001,$H$45)*$T72*PI())),COMPLEX($K$45,IF($I$45&lt;0,0,$I$45)*$T72*PI()*0.002)),IMSUM(COMPLEX(0,-500000/(IF($H$45&lt;=0.00001,0.00001,$H$45)*$T72*PI())),COMPLEX($K$45,IF($I$45&lt;0,0,$I$45)*$T72*PI()*0.002))),IMSUM(COMPLEX($G$45,0),IMDIV(IMPRODUCT(COMPLEX(0,-500000/(IF($H$45&lt;=0.00001,0.00001,$H$45)*$T72*PI())),COMPLEX($K$45,IF($I$45&lt;0,0,$I$45)*$T72*PI()*0.002)),IMSUM(COMPLEX(0,-500000/(IF($H$45&lt;=0.00001,0.00001,$H$45)*$T72*PI())),COMPLEX($K$45,IF($I$45&lt;0,0,$I$45)*$T72*PI()*0.002))))),IMDIV(COMPLEX($K$45,0),COMPLEX($K$45,IF($I$45&lt;0,0,$I$45)*$T72*PI()*0.002))))</f>
        <v>0</v>
      </c>
      <c r="AE72" s="77">
        <f>IMABS(IMPRODUCT(AD72,IMDIV(COMPLEX($K$45,0),COMPLEX($K$45,IF($I$45&lt;0,0,$I$45)*$T72*PI()*0.002))))</f>
        <v>0</v>
      </c>
      <c r="AF72" s="11">
        <f>IF(OR($G$45=0,$K$45=0),0,IF(AE72=0.5,-300,20*LOG10(ABS(1-2*AE72))))</f>
        <v>0</v>
      </c>
      <c r="AG72" s="11">
        <f>IF(LEFT($N$39,1)="t",IF(T72&lt;=30,-16,IF(T72&gt;=60,-10,-(16-20*LOG10(T72/30)))),IF(LEFT($N$39,1)="g",IF(T72&lt;=40,-16,-(10-20*LOG10(T72/80))),0))</f>
        <v>0</v>
      </c>
      <c r="AH72" s="3"/>
    </row>
    <row r="73" spans="1:34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3"/>
      <c r="Q73" s="3"/>
      <c r="R73" s="3"/>
      <c r="S73" s="6">
        <f aca="true" t="shared" si="3" ref="S73:S93">S72+1</f>
        <v>69</v>
      </c>
      <c r="T73" s="11">
        <f>IF(LEFT($N$39,1)="t",79/99+T72,IF(LEFT($N$39,1)="g",1+T72,((($N$45-$M$45)/99))+T72))</f>
        <v>390.4040404040395</v>
      </c>
      <c r="U73" s="75" t="str">
        <f>IMDIV(IMDIV(1,IMSUM(IMDIV(1,COMPLEX($F$41,IF($D$41&lt;0,0,$D$41)*$T73*PI()*0.002)),IMDIV(1,COMPLEX(0,-500000/(IF($C$41&lt;=0.00001,0.00001,$C$41)*$T73*PI()))),IMDIV(1,COMPLEX(0,IF($E$41&lt;1,10000000000,$E$41)*$T73*PI()*2)))),IMSUM(COMPLEX($B$41,0),IMDIV(1,IMSUM(IMDIV(1,COMPLEX($F$41,IF($D$41&lt;0,0,$D$41)*$T73*PI()*0.002)),IMDIV(1,COMPLEX(0,-500000/(IF($C$41&lt;=0.00001,0.00001,$C$41)*$T73*PI()))),IMDIV(1,COMPLEX(0,IF($E$41&lt;1,10000000000,$E$41)*$T73*PI()*2))))))</f>
        <v>0.712164258404675+0.247119101808794i</v>
      </c>
      <c r="V73" s="76">
        <f>IMABS(IMPRODUCT(U73,IMDIV(COMPLEX($F$41,0),COMPLEX($F$41,IF($D$41&lt;0,0,$D$41)*$T73*PI()*0.002))))</f>
        <v>0.3793658879983931</v>
      </c>
      <c r="W73" s="11">
        <f>IF(OR($B$41=0,$F$41=0),0,IF(V73=0.5,-300,20*LOG10(ABS(1-2*V73))))</f>
        <v>-12.349997453145322</v>
      </c>
      <c r="X73" s="78" t="str">
        <f>IMDIV(IMDIV(1,IMSUM(IMDIV(1,COMPLEX($K$41,IF($I$41&lt;0,0,$I$41)*$T73*PI()*0.002)),IMDIV(1,COMPLEX(0,-500000/(IF($H$41&lt;=0.00001,0.00001,$H$41)*$T73*PI()))),IMDIV(1,COMPLEX(0,IF($J$41&lt;1,10000000000,$J$41)*$T73*PI()*2)))),IMSUM(COMPLEX($G$41,0),IMDIV(1,IMSUM(IMDIV(1,COMPLEX($K$41,IF($I$41&lt;0,0,$I$41)*$T73*PI()*0.002)),IMDIV(1,COMPLEX(0,-500000/(IF($H$41&lt;=0.00001,0.00001,$H$41)*$T73*PI()))),IMDIV(1,COMPLEX(0,IF($J$41&lt;1,10000000000,$J$41)*$T73*PI()*2))))))</f>
        <v>0.79634021803832-3.54006953410965E-002i</v>
      </c>
      <c r="Y73" s="77">
        <f>IMABS(IMPRODUCT(X73,IMDIV(COMPLEX($K$41,0),COMPLEX($K$41,IF($I$41&lt;0,0,$I$41)*$T73*PI()*0.002))))</f>
        <v>0.40115990071587165</v>
      </c>
      <c r="Z73" s="11">
        <f>IF(OR($G$41=0,$K$41=0),0,IF(Y73=0.5,-300,20*LOG10(ABS(1-2*Y73))))</f>
        <v>-14.080736627205049</v>
      </c>
      <c r="AA73" s="78" t="str">
        <f>IMDIV(IMDIV(1,IMSUM(IMDIV(1,COMPLEX($F$45,IF($D$45&lt;0,0,$D$45)*$T73*PI()*0.002)),IMDIV(1,COMPLEX(0,-500000/(IF($C$45&lt;=0.00001,0.00001,$C$45)*$T73*PI()))),IMDIV(1,COMPLEX(0,IF($E$45&lt;1,10000000000,$E$45)*$T73*PI()*2)))),IMSUM(COMPLEX($B$45,0),IMDIV(1,IMSUM(IMDIV(1,COMPLEX($F$45,IF($D$45&lt;0,0,$D$45)*$T73*PI()*0.002)),IMDIV(1,COMPLEX(0,-500000/(IF($C$45&lt;=0.00001,0.00001,$C$45)*$T73*PI()))),IMDIV(1,COMPLEX(0,IF($E$45&lt;1,10000000000,$E$45)*$T73*PI()*2))))))</f>
        <v>0.157031255848034-0.363830235872203i</v>
      </c>
      <c r="AB73" s="77">
        <f>IMABS(IMPRODUCT(AA73,IMDIV(COMPLEX($F$45,0),COMPLEX($F$45,IF($D$45&lt;0,0,$D$45)*$T73*PI()*0.002))))</f>
        <v>0</v>
      </c>
      <c r="AC73" s="11">
        <f>IF(OR($B$45=0,$F$45=0),0,IF(AB73=0.5,-300,20*LOG10(ABS(1-2*AB73))))</f>
        <v>0</v>
      </c>
      <c r="AD73" s="78">
        <f>IMABS(IMPRODUCT(IMDIV(IMDIV(IMPRODUCT(COMPLEX(0,-500000/(IF($H$45&lt;=0.00001,0.00001,$H$45)*$T73*PI())),COMPLEX($K$45,IF($I$45&lt;0,0,$I$45)*$T73*PI()*0.002)),IMSUM(COMPLEX(0,-500000/(IF($H$45&lt;=0.00001,0.00001,$H$45)*$T73*PI())),COMPLEX($K$45,IF($I$45&lt;0,0,$I$45)*$T73*PI()*0.002))),IMSUM(COMPLEX($G$45,0),IMDIV(IMPRODUCT(COMPLEX(0,-500000/(IF($H$45&lt;=0.00001,0.00001,$H$45)*$T73*PI())),COMPLEX($K$45,IF($I$45&lt;0,0,$I$45)*$T73*PI()*0.002)),IMSUM(COMPLEX(0,-500000/(IF($H$45&lt;=0.00001,0.00001,$H$45)*$T73*PI())),COMPLEX($K$45,IF($I$45&lt;0,0,$I$45)*$T73*PI()*0.002))))),IMDIV(COMPLEX($K$45,0),COMPLEX($K$45,IF($I$45&lt;0,0,$I$45)*$T73*PI()*0.002))))</f>
        <v>0</v>
      </c>
      <c r="AE73" s="77">
        <f>IMABS(IMPRODUCT(AD73,IMDIV(COMPLEX($K$45,0),COMPLEX($K$45,IF($I$45&lt;0,0,$I$45)*$T73*PI()*0.002))))</f>
        <v>0</v>
      </c>
      <c r="AF73" s="11">
        <f>IF(OR($G$45=0,$K$45=0),0,IF(AE73=0.5,-300,20*LOG10(ABS(1-2*AE73))))</f>
        <v>0</v>
      </c>
      <c r="AG73" s="11">
        <f>IF(LEFT($N$39,1)="t",IF(T73&lt;=30,-16,IF(T73&gt;=60,-10,-(16-20*LOG10(T73/30)))),IF(LEFT($N$39,1)="g",IF(T73&lt;=40,-16,-(10-20*LOG10(T73/80))),0))</f>
        <v>0</v>
      </c>
      <c r="AH73" s="3"/>
    </row>
    <row r="74" spans="1:34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3"/>
      <c r="Q74" s="3"/>
      <c r="R74" s="3"/>
      <c r="S74" s="6">
        <f t="shared" si="3"/>
        <v>70</v>
      </c>
      <c r="T74" s="11">
        <f>IF(LEFT($N$39,1)="t",79/99+T73,IF(LEFT($N$39,1)="g",1+T73,((($N$45-$M$45)/99))+T73))</f>
        <v>393.939393939393</v>
      </c>
      <c r="U74" s="75" t="str">
        <f>IMDIV(IMDIV(1,IMSUM(IMDIV(1,COMPLEX($F$41,IF($D$41&lt;0,0,$D$41)*$T74*PI()*0.002)),IMDIV(1,COMPLEX(0,-500000/(IF($C$41&lt;=0.00001,0.00001,$C$41)*$T74*PI()))),IMDIV(1,COMPLEX(0,IF($E$41&lt;1,10000000000,$E$41)*$T74*PI()*2)))),IMSUM(COMPLEX($B$41,0),IMDIV(1,IMSUM(IMDIV(1,COMPLEX($F$41,IF($D$41&lt;0,0,$D$41)*$T74*PI()*0.002)),IMDIV(1,COMPLEX(0,-500000/(IF($C$41&lt;=0.00001,0.00001,$C$41)*$T74*PI()))),IMDIV(1,COMPLEX(0,IF($E$41&lt;1,10000000000,$E$41)*$T74*PI()*2))))))</f>
        <v>0.714369313541487+0.247446644154336i</v>
      </c>
      <c r="V74" s="76">
        <f>IMABS(IMPRODUCT(U74,IMDIV(COMPLEX($F$41,0),COMPLEX($F$41,IF($D$41&lt;0,0,$D$41)*$T74*PI()*0.002))))</f>
        <v>0.37790998360523526</v>
      </c>
      <c r="W74" s="11">
        <f>IF(OR($B$41=0,$F$41=0),0,IF(V74=0.5,-300,20*LOG10(ABS(1-2*V74))))</f>
        <v>-12.245797045649745</v>
      </c>
      <c r="X74" s="78" t="str">
        <f>IMDIV(IMDIV(1,IMSUM(IMDIV(1,COMPLEX($K$41,IF($I$41&lt;0,0,$I$41)*$T74*PI()*0.002)),IMDIV(1,COMPLEX(0,-500000/(IF($H$41&lt;=0.00001,0.00001,$H$41)*$T74*PI()))),IMDIV(1,COMPLEX(0,IF($J$41&lt;1,10000000000,$J$41)*$T74*PI()*2)))),IMSUM(COMPLEX($G$41,0),IMDIV(1,IMSUM(IMDIV(1,COMPLEX($K$41,IF($I$41&lt;0,0,$I$41)*$T74*PI()*0.002)),IMDIV(1,COMPLEX(0,-500000/(IF($H$41&lt;=0.00001,0.00001,$H$41)*$T74*PI()))),IMDIV(1,COMPLEX(0,IF($J$41&lt;1,10000000000,$J$41)*$T74*PI()*2))))))</f>
        <v>0.798110887201306-3.96537086500957E-002i</v>
      </c>
      <c r="Y74" s="77">
        <f>IMABS(IMPRODUCT(X74,IMDIV(COMPLEX($K$41,0),COMPLEX($K$41,IF($I$41&lt;0,0,$I$41)*$T74*PI()*0.002))))</f>
        <v>0.399446469908477</v>
      </c>
      <c r="Z74" s="11">
        <f>IF(OR($G$41=0,$K$41=0),0,IF(Y74=0.5,-300,20*LOG10(ABS(1-2*Y74))))</f>
        <v>-13.931453650748843</v>
      </c>
      <c r="AA74" s="78" t="str">
        <f>IMDIV(IMDIV(1,IMSUM(IMDIV(1,COMPLEX($F$45,IF($D$45&lt;0,0,$D$45)*$T74*PI()*0.002)),IMDIV(1,COMPLEX(0,-500000/(IF($C$45&lt;=0.00001,0.00001,$C$45)*$T74*PI()))),IMDIV(1,COMPLEX(0,IF($E$45&lt;1,10000000000,$E$45)*$T74*PI()*2)))),IMSUM(COMPLEX($B$45,0),IMDIV(1,IMSUM(IMDIV(1,COMPLEX($F$45,IF($D$45&lt;0,0,$D$45)*$T74*PI()*0.002)),IMDIV(1,COMPLEX(0,-500000/(IF($C$45&lt;=0.00001,0.00001,$C$45)*$T74*PI()))),IMDIV(1,COMPLEX(0,IF($E$45&lt;1,10000000000,$E$45)*$T74*PI()*2))))))</f>
        <v>0.154385334779335-0.361317731621917i</v>
      </c>
      <c r="AB74" s="77">
        <f>IMABS(IMPRODUCT(AA74,IMDIV(COMPLEX($F$45,0),COMPLEX($F$45,IF($D$45&lt;0,0,$D$45)*$T74*PI()*0.002))))</f>
        <v>0</v>
      </c>
      <c r="AC74" s="11">
        <f>IF(OR($B$45=0,$F$45=0),0,IF(AB74=0.5,-300,20*LOG10(ABS(1-2*AB74))))</f>
        <v>0</v>
      </c>
      <c r="AD74" s="78">
        <f>IMABS(IMPRODUCT(IMDIV(IMDIV(IMPRODUCT(COMPLEX(0,-500000/(IF($H$45&lt;=0.00001,0.00001,$H$45)*$T74*PI())),COMPLEX($K$45,IF($I$45&lt;0,0,$I$45)*$T74*PI()*0.002)),IMSUM(COMPLEX(0,-500000/(IF($H$45&lt;=0.00001,0.00001,$H$45)*$T74*PI())),COMPLEX($K$45,IF($I$45&lt;0,0,$I$45)*$T74*PI()*0.002))),IMSUM(COMPLEX($G$45,0),IMDIV(IMPRODUCT(COMPLEX(0,-500000/(IF($H$45&lt;=0.00001,0.00001,$H$45)*$T74*PI())),COMPLEX($K$45,IF($I$45&lt;0,0,$I$45)*$T74*PI()*0.002)),IMSUM(COMPLEX(0,-500000/(IF($H$45&lt;=0.00001,0.00001,$H$45)*$T74*PI())),COMPLEX($K$45,IF($I$45&lt;0,0,$I$45)*$T74*PI()*0.002))))),IMDIV(COMPLEX($K$45,0),COMPLEX($K$45,IF($I$45&lt;0,0,$I$45)*$T74*PI()*0.002))))</f>
        <v>0</v>
      </c>
      <c r="AE74" s="77">
        <f>IMABS(IMPRODUCT(AD74,IMDIV(COMPLEX($K$45,0),COMPLEX($K$45,IF($I$45&lt;0,0,$I$45)*$T74*PI()*0.002))))</f>
        <v>0</v>
      </c>
      <c r="AF74" s="11">
        <f>IF(OR($G$45=0,$K$45=0),0,IF(AE74=0.5,-300,20*LOG10(ABS(1-2*AE74))))</f>
        <v>0</v>
      </c>
      <c r="AG74" s="11">
        <f>IF(LEFT($N$39,1)="t",IF(T74&lt;=30,-16,IF(T74&gt;=60,-10,-(16-20*LOG10(T74/30)))),IF(LEFT($N$39,1)="g",IF(T74&lt;=40,-16,-(10-20*LOG10(T74/80))),0))</f>
        <v>0</v>
      </c>
      <c r="AH74" s="3"/>
    </row>
    <row r="75" spans="1:34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3"/>
      <c r="Q75" s="3"/>
      <c r="R75" s="3"/>
      <c r="S75" s="6">
        <f t="shared" si="3"/>
        <v>71</v>
      </c>
      <c r="T75" s="11">
        <f>IF(LEFT($N$39,1)="t",79/99+T74,IF(LEFT($N$39,1)="g",1+T74,((($N$45-$M$45)/99))+T74))</f>
        <v>397.47474747474655</v>
      </c>
      <c r="U75" s="75" t="str">
        <f>IMDIV(IMDIV(1,IMSUM(IMDIV(1,COMPLEX($F$41,IF($D$41&lt;0,0,$D$41)*$T75*PI()*0.002)),IMDIV(1,COMPLEX(0,-500000/(IF($C$41&lt;=0.00001,0.00001,$C$41)*$T75*PI()))),IMDIV(1,COMPLEX(0,IF($E$41&lt;1,10000000000,$E$41)*$T75*PI()*2)))),IMSUM(COMPLEX($B$41,0),IMDIV(1,IMSUM(IMDIV(1,COMPLEX($F$41,IF($D$41&lt;0,0,$D$41)*$T75*PI()*0.002)),IMDIV(1,COMPLEX(0,-500000/(IF($C$41&lt;=0.00001,0.00001,$C$41)*$T75*PI()))),IMDIV(1,COMPLEX(0,IF($E$41&lt;1,10000000000,$E$41)*$T75*PI()*2))))))</f>
        <v>0.716560266590487+0.247752226005004i</v>
      </c>
      <c r="V75" s="76">
        <f>IMABS(IMPRODUCT(U75,IMDIV(COMPLEX($F$41,0),COMPLEX($F$41,IF($D$41&lt;0,0,$D$41)*$T75*PI()*0.002))))</f>
        <v>0.37645781363098596</v>
      </c>
      <c r="W75" s="11">
        <f>IF(OR($B$41=0,$F$41=0),0,IF(V75=0.5,-300,20*LOG10(ABS(1-2*V75))))</f>
        <v>-12.143094428118623</v>
      </c>
      <c r="X75" s="78" t="str">
        <f>IMDIV(IMDIV(1,IMSUM(IMDIV(1,COMPLEX($K$41,IF($I$41&lt;0,0,$I$41)*$T75*PI()*0.002)),IMDIV(1,COMPLEX(0,-500000/(IF($H$41&lt;=0.00001,0.00001,$H$41)*$T75*PI()))),IMDIV(1,COMPLEX(0,IF($J$41&lt;1,10000000000,$J$41)*$T75*PI()*2)))),IMSUM(COMPLEX($G$41,0),IMDIV(1,IMSUM(IMDIV(1,COMPLEX($K$41,IF($I$41&lt;0,0,$I$41)*$T75*PI()*0.002)),IMDIV(1,COMPLEX(0,-500000/(IF($H$41&lt;=0.00001,0.00001,$H$41)*$T75*PI()))),IMDIV(1,COMPLEX(0,IF($J$41&lt;1,10000000000,$J$41)*$T75*PI()*2))))))</f>
        <v>0.799806938739635-4.39417869081784E-002i</v>
      </c>
      <c r="Y75" s="77">
        <f>IMABS(IMPRODUCT(X75,IMDIV(COMPLEX($K$41,0),COMPLEX($K$41,IF($I$41&lt;0,0,$I$41)*$T75*PI()*0.002))))</f>
        <v>0.39772467719125126</v>
      </c>
      <c r="Z75" s="11">
        <f>IF(OR($G$41=0,$K$41=0),0,IF(Y75=0.5,-300,20*LOG10(ABS(1-2*Y75))))</f>
        <v>-13.783982908237684</v>
      </c>
      <c r="AA75" s="78" t="str">
        <f>IMDIV(IMDIV(1,IMSUM(IMDIV(1,COMPLEX($F$45,IF($D$45&lt;0,0,$D$45)*$T75*PI()*0.002)),IMDIV(1,COMPLEX(0,-500000/(IF($C$45&lt;=0.00001,0.00001,$C$45)*$T75*PI()))),IMDIV(1,COMPLEX(0,IF($E$45&lt;1,10000000000,$E$45)*$T75*PI()*2)))),IMSUM(COMPLEX($B$45,0),IMDIV(1,IMSUM(IMDIV(1,COMPLEX($F$45,IF($D$45&lt;0,0,$D$45)*$T75*PI()*0.002)),IMDIV(1,COMPLEX(0,-500000/(IF($C$45&lt;=0.00001,0.00001,$C$45)*$T75*PI()))),IMDIV(1,COMPLEX(0,IF($E$45&lt;1,10000000000,$E$45)*$T75*PI()*2))))))</f>
        <v>0.151804154232314-0.358830953221884i</v>
      </c>
      <c r="AB75" s="77">
        <f>IMABS(IMPRODUCT(AA75,IMDIV(COMPLEX($F$45,0),COMPLEX($F$45,IF($D$45&lt;0,0,$D$45)*$T75*PI()*0.002))))</f>
        <v>0</v>
      </c>
      <c r="AC75" s="11">
        <f>IF(OR($B$45=0,$F$45=0),0,IF(AB75=0.5,-300,20*LOG10(ABS(1-2*AB75))))</f>
        <v>0</v>
      </c>
      <c r="AD75" s="78">
        <f>IMABS(IMPRODUCT(IMDIV(IMDIV(IMPRODUCT(COMPLEX(0,-500000/(IF($H$45&lt;=0.00001,0.00001,$H$45)*$T75*PI())),COMPLEX($K$45,IF($I$45&lt;0,0,$I$45)*$T75*PI()*0.002)),IMSUM(COMPLEX(0,-500000/(IF($H$45&lt;=0.00001,0.00001,$H$45)*$T75*PI())),COMPLEX($K$45,IF($I$45&lt;0,0,$I$45)*$T75*PI()*0.002))),IMSUM(COMPLEX($G$45,0),IMDIV(IMPRODUCT(COMPLEX(0,-500000/(IF($H$45&lt;=0.00001,0.00001,$H$45)*$T75*PI())),COMPLEX($K$45,IF($I$45&lt;0,0,$I$45)*$T75*PI()*0.002)),IMSUM(COMPLEX(0,-500000/(IF($H$45&lt;=0.00001,0.00001,$H$45)*$T75*PI())),COMPLEX($K$45,IF($I$45&lt;0,0,$I$45)*$T75*PI()*0.002))))),IMDIV(COMPLEX($K$45,0),COMPLEX($K$45,IF($I$45&lt;0,0,$I$45)*$T75*PI()*0.002))))</f>
        <v>0</v>
      </c>
      <c r="AE75" s="77">
        <f>IMABS(IMPRODUCT(AD75,IMDIV(COMPLEX($K$45,0),COMPLEX($K$45,IF($I$45&lt;0,0,$I$45)*$T75*PI()*0.002))))</f>
        <v>0</v>
      </c>
      <c r="AF75" s="11">
        <f>IF(OR($G$45=0,$K$45=0),0,IF(AE75=0.5,-300,20*LOG10(ABS(1-2*AE75))))</f>
        <v>0</v>
      </c>
      <c r="AG75" s="11">
        <f>IF(LEFT($N$39,1)="t",IF(T75&lt;=30,-16,IF(T75&gt;=60,-10,-(16-20*LOG10(T75/30)))),IF(LEFT($N$39,1)="g",IF(T75&lt;=40,-16,-(10-20*LOG10(T75/80))),0))</f>
        <v>0</v>
      </c>
      <c r="AH75" s="3"/>
    </row>
    <row r="76" spans="1:34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3"/>
      <c r="Q76" s="3"/>
      <c r="R76" s="3"/>
      <c r="S76" s="6">
        <f t="shared" si="3"/>
        <v>72</v>
      </c>
      <c r="T76" s="11">
        <f>IF(LEFT($N$39,1)="t",79/99+T75,IF(LEFT($N$39,1)="g",1+T75,((($N$45-$M$45)/99))+T75))</f>
        <v>401.0101010101001</v>
      </c>
      <c r="U76" s="75" t="str">
        <f>IMDIV(IMDIV(1,IMSUM(IMDIV(1,COMPLEX($F$41,IF($D$41&lt;0,0,$D$41)*$T76*PI()*0.002)),IMDIV(1,COMPLEX(0,-500000/(IF($C$41&lt;=0.00001,0.00001,$C$41)*$T76*PI()))),IMDIV(1,COMPLEX(0,IF($E$41&lt;1,10000000000,$E$41)*$T76*PI()*2)))),IMSUM(COMPLEX($B$41,0),IMDIV(1,IMSUM(IMDIV(1,COMPLEX($F$41,IF($D$41&lt;0,0,$D$41)*$T76*PI()*0.002)),IMDIV(1,COMPLEX(0,-500000/(IF($C$41&lt;=0.00001,0.00001,$C$41)*$T76*PI()))),IMDIV(1,COMPLEX(0,IF($E$41&lt;1,10000000000,$E$41)*$T76*PI()*2))))))</f>
        <v>0.718736992588816+0.248036286477156i</v>
      </c>
      <c r="V76" s="76">
        <f>IMABS(IMPRODUCT(U76,IMDIV(COMPLEX($F$41,0),COMPLEX($F$41,IF($D$41&lt;0,0,$D$41)*$T76*PI()*0.002))))</f>
        <v>0.37500950476464345</v>
      </c>
      <c r="W76" s="11">
        <f>IF(OR($B$41=0,$F$41=0),0,IF(V76=0.5,-300,20*LOG10(ABS(1-2*V76))))</f>
        <v>-12.04186031036437</v>
      </c>
      <c r="X76" s="78" t="str">
        <f>IMDIV(IMDIV(1,IMSUM(IMDIV(1,COMPLEX($K$41,IF($I$41&lt;0,0,$I$41)*$T76*PI()*0.002)),IMDIV(1,COMPLEX(0,-500000/(IF($H$41&lt;=0.00001,0.00001,$H$41)*$T76*PI()))),IMDIV(1,COMPLEX(0,IF($J$41&lt;1,10000000000,$J$41)*$T76*PI()*2)))),IMSUM(COMPLEX($G$41,0),IMDIV(1,IMSUM(IMDIV(1,COMPLEX($K$41,IF($I$41&lt;0,0,$I$41)*$T76*PI()*0.002)),IMDIV(1,COMPLEX(0,-500000/(IF($H$41&lt;=0.00001,0.00001,$H$41)*$T76*PI()))),IMDIV(1,COMPLEX(0,IF($J$41&lt;1,10000000000,$J$41)*$T76*PI()*2))))))</f>
        <v>0.801427906396773-4.82630146414714E-002i</v>
      </c>
      <c r="Y76" s="77">
        <f>IMABS(IMPRODUCT(X76,IMDIV(COMPLEX($K$41,0),COMPLEX($K$41,IF($I$41&lt;0,0,$I$41)*$T76*PI()*0.002))))</f>
        <v>0.39599482151030096</v>
      </c>
      <c r="Z76" s="11">
        <f>IF(OR($G$41=0,$K$41=0),0,IF(Y76=0.5,-300,20*LOG10(ABS(1-2*Y76))))</f>
        <v>-13.638300813531195</v>
      </c>
      <c r="AA76" s="78" t="str">
        <f>IMDIV(IMDIV(1,IMSUM(IMDIV(1,COMPLEX($F$45,IF($D$45&lt;0,0,$D$45)*$T76*PI()*0.002)),IMDIV(1,COMPLEX(0,-500000/(IF($C$45&lt;=0.00001,0.00001,$C$45)*$T76*PI()))),IMDIV(1,COMPLEX(0,IF($E$45&lt;1,10000000000,$E$45)*$T76*PI()*2)))),IMSUM(COMPLEX($B$45,0),IMDIV(1,IMSUM(IMDIV(1,COMPLEX($F$45,IF($D$45&lt;0,0,$D$45)*$T76*PI()*0.002)),IMDIV(1,COMPLEX(0,-500000/(IF($C$45&lt;=0.00001,0.00001,$C$45)*$T76*PI()))),IMDIV(1,COMPLEX(0,IF($E$45&lt;1,10000000000,$E$45)*$T76*PI()*2))))))</f>
        <v>0.149285678714613-0.35636984278321i</v>
      </c>
      <c r="AB76" s="77">
        <f>IMABS(IMPRODUCT(AA76,IMDIV(COMPLEX($F$45,0),COMPLEX($F$45,IF($D$45&lt;0,0,$D$45)*$T76*PI()*0.002))))</f>
        <v>0</v>
      </c>
      <c r="AC76" s="11">
        <f>IF(OR($B$45=0,$F$45=0),0,IF(AB76=0.5,-300,20*LOG10(ABS(1-2*AB76))))</f>
        <v>0</v>
      </c>
      <c r="AD76" s="78">
        <f>IMABS(IMPRODUCT(IMDIV(IMDIV(IMPRODUCT(COMPLEX(0,-500000/(IF($H$45&lt;=0.00001,0.00001,$H$45)*$T76*PI())),COMPLEX($K$45,IF($I$45&lt;0,0,$I$45)*$T76*PI()*0.002)),IMSUM(COMPLEX(0,-500000/(IF($H$45&lt;=0.00001,0.00001,$H$45)*$T76*PI())),COMPLEX($K$45,IF($I$45&lt;0,0,$I$45)*$T76*PI()*0.002))),IMSUM(COMPLEX($G$45,0),IMDIV(IMPRODUCT(COMPLEX(0,-500000/(IF($H$45&lt;=0.00001,0.00001,$H$45)*$T76*PI())),COMPLEX($K$45,IF($I$45&lt;0,0,$I$45)*$T76*PI()*0.002)),IMSUM(COMPLEX(0,-500000/(IF($H$45&lt;=0.00001,0.00001,$H$45)*$T76*PI())),COMPLEX($K$45,IF($I$45&lt;0,0,$I$45)*$T76*PI()*0.002))))),IMDIV(COMPLEX($K$45,0),COMPLEX($K$45,IF($I$45&lt;0,0,$I$45)*$T76*PI()*0.002))))</f>
        <v>0</v>
      </c>
      <c r="AE76" s="77">
        <f>IMABS(IMPRODUCT(AD76,IMDIV(COMPLEX($K$45,0),COMPLEX($K$45,IF($I$45&lt;0,0,$I$45)*$T76*PI()*0.002))))</f>
        <v>0</v>
      </c>
      <c r="AF76" s="11">
        <f>IF(OR($G$45=0,$K$45=0),0,IF(AE76=0.5,-300,20*LOG10(ABS(1-2*AE76))))</f>
        <v>0</v>
      </c>
      <c r="AG76" s="11">
        <f>IF(LEFT($N$39,1)="t",IF(T76&lt;=30,-16,IF(T76&gt;=60,-10,-(16-20*LOG10(T76/30)))),IF(LEFT($N$39,1)="g",IF(T76&lt;=40,-16,-(10-20*LOG10(T76/80))),0))</f>
        <v>0</v>
      </c>
      <c r="AH76" s="3"/>
    </row>
    <row r="77" spans="1:34" ht="12.75">
      <c r="A77" s="7"/>
      <c r="B77" s="83"/>
      <c r="C77" s="36"/>
      <c r="D77" s="36"/>
      <c r="E77" s="36"/>
      <c r="F77" s="36"/>
      <c r="G77" s="36"/>
      <c r="H77" s="36"/>
      <c r="I77" s="7"/>
      <c r="J77" s="7"/>
      <c r="K77" s="7"/>
      <c r="L77" s="7"/>
      <c r="M77" s="7"/>
      <c r="N77" s="7"/>
      <c r="O77" s="7"/>
      <c r="P77" s="3"/>
      <c r="Q77" s="3"/>
      <c r="R77" s="3"/>
      <c r="S77" s="6">
        <f t="shared" si="3"/>
        <v>73</v>
      </c>
      <c r="T77" s="11">
        <f>IF(LEFT($N$39,1)="t",79/99+T76,IF(LEFT($N$39,1)="g",1+T76,((($N$45-$M$45)/99))+T76))</f>
        <v>404.5454545454536</v>
      </c>
      <c r="U77" s="75" t="str">
        <f>IMDIV(IMDIV(1,IMSUM(IMDIV(1,COMPLEX($F$41,IF($D$41&lt;0,0,$D$41)*$T77*PI()*0.002)),IMDIV(1,COMPLEX(0,-500000/(IF($C$41&lt;=0.00001,0.00001,$C$41)*$T77*PI()))),IMDIV(1,COMPLEX(0,IF($E$41&lt;1,10000000000,$E$41)*$T77*PI()*2)))),IMSUM(COMPLEX($B$41,0),IMDIV(1,IMSUM(IMDIV(1,COMPLEX($F$41,IF($D$41&lt;0,0,$D$41)*$T77*PI()*0.002)),IMDIV(1,COMPLEX(0,-500000/(IF($C$41&lt;=0.00001,0.00001,$C$41)*$T77*PI()))),IMDIV(1,COMPLEX(0,IF($E$41&lt;1,10000000000,$E$41)*$T77*PI()*2))))))</f>
        <v>0.720899376126249+0.248299260074898i</v>
      </c>
      <c r="V77" s="76">
        <f>IMABS(IMPRODUCT(U77,IMDIV(COMPLEX($F$41,0),COMPLEX($F$41,IF($D$41&lt;0,0,$D$41)*$T77*PI()*0.002))))</f>
        <v>0.3735651791498936</v>
      </c>
      <c r="W77" s="11">
        <f>IF(OR($B$41=0,$F$41=0),0,IF(V77=0.5,-300,20*LOG10(ABS(1-2*V77))))</f>
        <v>-11.94206613620213</v>
      </c>
      <c r="X77" s="78" t="str">
        <f>IMDIV(IMDIV(1,IMSUM(IMDIV(1,COMPLEX($K$41,IF($I$41&lt;0,0,$I$41)*$T77*PI()*0.002)),IMDIV(1,COMPLEX(0,-500000/(IF($H$41&lt;=0.00001,0.00001,$H$41)*$T77*PI()))),IMDIV(1,COMPLEX(0,IF($J$41&lt;1,10000000000,$J$41)*$T77*PI()*2)))),IMSUM(COMPLEX($G$41,0),IMDIV(1,IMSUM(IMDIV(1,COMPLEX($K$41,IF($I$41&lt;0,0,$I$41)*$T77*PI()*0.002)),IMDIV(1,COMPLEX(0,-500000/(IF($H$41&lt;=0.00001,0.00001,$H$41)*$T77*PI()))),IMDIV(1,COMPLEX(0,IF($J$41&lt;1,10000000000,$J$41)*$T77*PI()*2))))))</f>
        <v>0.802973380274298-5.26154764749371E-002i</v>
      </c>
      <c r="Y77" s="77">
        <f>IMABS(IMPRODUCT(X77,IMDIV(COMPLEX($K$41,0),COMPLEX($K$41,IF($I$41&lt;0,0,$I$41)*$T77*PI()*0.002))))</f>
        <v>0.39425720346048365</v>
      </c>
      <c r="Z77" s="11">
        <f>IF(OR($G$41=0,$K$41=0),0,IF(Y77=0.5,-300,20*LOG10(ABS(1-2*Y77))))</f>
        <v>-13.4943842498817</v>
      </c>
      <c r="AA77" s="78" t="str">
        <f>IMDIV(IMDIV(1,IMSUM(IMDIV(1,COMPLEX($F$45,IF($D$45&lt;0,0,$D$45)*$T77*PI()*0.002)),IMDIV(1,COMPLEX(0,-500000/(IF($C$45&lt;=0.00001,0.00001,$C$45)*$T77*PI()))),IMDIV(1,COMPLEX(0,IF($E$45&lt;1,10000000000,$E$45)*$T77*PI()*2)))),IMSUM(COMPLEX($B$45,0),IMDIV(1,IMSUM(IMDIV(1,COMPLEX($F$45,IF($D$45&lt;0,0,$D$45)*$T77*PI()*0.002)),IMDIV(1,COMPLEX(0,-500000/(IF($C$45&lt;=0.00001,0.00001,$C$45)*$T77*PI()))),IMDIV(1,COMPLEX(0,IF($E$45&lt;1,10000000000,$E$45)*$T77*PI()*2))))))</f>
        <v>0.146827949257806-0.353934319577168i</v>
      </c>
      <c r="AB77" s="77">
        <f>IMABS(IMPRODUCT(AA77,IMDIV(COMPLEX($F$45,0),COMPLEX($F$45,IF($D$45&lt;0,0,$D$45)*$T77*PI()*0.002))))</f>
        <v>0</v>
      </c>
      <c r="AC77" s="11">
        <f>IF(OR($B$45=0,$F$45=0),0,IF(AB77=0.5,-300,20*LOG10(ABS(1-2*AB77))))</f>
        <v>0</v>
      </c>
      <c r="AD77" s="78">
        <f>IMABS(IMPRODUCT(IMDIV(IMDIV(IMPRODUCT(COMPLEX(0,-500000/(IF($H$45&lt;=0.00001,0.00001,$H$45)*$T77*PI())),COMPLEX($K$45,IF($I$45&lt;0,0,$I$45)*$T77*PI()*0.002)),IMSUM(COMPLEX(0,-500000/(IF($H$45&lt;=0.00001,0.00001,$H$45)*$T77*PI())),COMPLEX($K$45,IF($I$45&lt;0,0,$I$45)*$T77*PI()*0.002))),IMSUM(COMPLEX($G$45,0),IMDIV(IMPRODUCT(COMPLEX(0,-500000/(IF($H$45&lt;=0.00001,0.00001,$H$45)*$T77*PI())),COMPLEX($K$45,IF($I$45&lt;0,0,$I$45)*$T77*PI()*0.002)),IMSUM(COMPLEX(0,-500000/(IF($H$45&lt;=0.00001,0.00001,$H$45)*$T77*PI())),COMPLEX($K$45,IF($I$45&lt;0,0,$I$45)*$T77*PI()*0.002))))),IMDIV(COMPLEX($K$45,0),COMPLEX($K$45,IF($I$45&lt;0,0,$I$45)*$T77*PI()*0.002))))</f>
        <v>0</v>
      </c>
      <c r="AE77" s="77">
        <f>IMABS(IMPRODUCT(AD77,IMDIV(COMPLEX($K$45,0),COMPLEX($K$45,IF($I$45&lt;0,0,$I$45)*$T77*PI()*0.002))))</f>
        <v>0</v>
      </c>
      <c r="AF77" s="11">
        <f>IF(OR($G$45=0,$K$45=0),0,IF(AE77=0.5,-300,20*LOG10(ABS(1-2*AE77))))</f>
        <v>0</v>
      </c>
      <c r="AG77" s="11">
        <f>IF(LEFT($N$39,1)="t",IF(T77&lt;=30,-16,IF(T77&gt;=60,-10,-(16-20*LOG10(T77/30)))),IF(LEFT($N$39,1)="g",IF(T77&lt;=40,-16,-(10-20*LOG10(T77/80))),0))</f>
        <v>0</v>
      </c>
      <c r="AH77" s="3"/>
    </row>
    <row r="78" spans="1:34" ht="12.75">
      <c r="A78" s="7"/>
      <c r="B78" s="25"/>
      <c r="C78" s="16"/>
      <c r="D78" s="16"/>
      <c r="E78" s="16"/>
      <c r="F78" s="16"/>
      <c r="G78" s="7"/>
      <c r="H78" s="8"/>
      <c r="I78" s="4"/>
      <c r="J78" s="7"/>
      <c r="K78" s="7"/>
      <c r="L78" s="7"/>
      <c r="M78" s="7"/>
      <c r="N78" s="7"/>
      <c r="O78" s="7"/>
      <c r="P78" s="3"/>
      <c r="Q78" s="3"/>
      <c r="R78" s="3"/>
      <c r="S78" s="6">
        <f t="shared" si="3"/>
        <v>74</v>
      </c>
      <c r="T78" s="11">
        <f>IF(LEFT($N$39,1)="t",79/99+T77,IF(LEFT($N$39,1)="g",1+T77,((($N$45-$M$45)/99))+T77))</f>
        <v>408.0808080808071</v>
      </c>
      <c r="U78" s="75" t="str">
        <f>IMDIV(IMDIV(1,IMSUM(IMDIV(1,COMPLEX($F$41,IF($D$41&lt;0,0,$D$41)*$T78*PI()*0.002)),IMDIV(1,COMPLEX(0,-500000/(IF($C$41&lt;=0.00001,0.00001,$C$41)*$T78*PI()))),IMDIV(1,COMPLEX(0,IF($E$41&lt;1,10000000000,$E$41)*$T78*PI()*2)))),IMSUM(COMPLEX($B$41,0),IMDIV(1,IMSUM(IMDIV(1,COMPLEX($F$41,IF($D$41&lt;0,0,$D$41)*$T78*PI()*0.002)),IMDIV(1,COMPLEX(0,-500000/(IF($C$41&lt;=0.00001,0.00001,$C$41)*$T78*PI()))),IMDIV(1,COMPLEX(0,IF($E$41&lt;1,10000000000,$E$41)*$T78*PI()*2))))))</f>
        <v>0.723047311061294+0.248541576573525i</v>
      </c>
      <c r="V78" s="76">
        <f>IMABS(IMPRODUCT(U78,IMDIV(COMPLEX($F$41,0),COMPLEX($F$41,IF($D$41&lt;0,0,$D$41)*$T78*PI()*0.002))))</f>
        <v>0.37212495447453303</v>
      </c>
      <c r="W78" s="11">
        <f>IF(OR($B$41=0,$F$41=0),0,IF(V78=0.5,-300,20*LOG10(ABS(1-2*V78))))</f>
        <v>-11.843684060006279</v>
      </c>
      <c r="X78" s="78" t="str">
        <f>IMDIV(IMDIV(1,IMSUM(IMDIV(1,COMPLEX($K$41,IF($I$41&lt;0,0,$I$41)*$T78*PI()*0.002)),IMDIV(1,COMPLEX(0,-500000/(IF($H$41&lt;=0.00001,0.00001,$H$41)*$T78*PI()))),IMDIV(1,COMPLEX(0,IF($J$41&lt;1,10000000000,$J$41)*$T78*PI()*2)))),IMSUM(COMPLEX($G$41,0),IMDIV(1,IMSUM(IMDIV(1,COMPLEX($K$41,IF($I$41&lt;0,0,$I$41)*$T78*PI()*0.002)),IMDIV(1,COMPLEX(0,-500000/(IF($H$41&lt;=0.00001,0.00001,$H$41)*$T78*PI()))),IMDIV(1,COMPLEX(0,IF($J$41&lt;1,10000000000,$J$41)*$T78*PI()*2))))))</f>
        <v>0.804443006402533-5.699725898877E-002i</v>
      </c>
      <c r="Y78" s="77">
        <f>IMABS(IMPRODUCT(X78,IMDIV(COMPLEX($K$41,0),COMPLEX($K$41,IF($I$41&lt;0,0,$I$41)*$T78*PI()*0.002))))</f>
        <v>0.3925121250615765</v>
      </c>
      <c r="Z78" s="11">
        <f>IF(OR($G$41=0,$K$41=0),0,IF(Y78=0.5,-300,20*LOG10(ABS(1-2*Y78))))</f>
        <v>-13.35221054946995</v>
      </c>
      <c r="AA78" s="78" t="str">
        <f>IMDIV(IMDIV(1,IMSUM(IMDIV(1,COMPLEX($F$45,IF($D$45&lt;0,0,$D$45)*$T78*PI()*0.002)),IMDIV(1,COMPLEX(0,-500000/(IF($C$45&lt;=0.00001,0.00001,$C$45)*$T78*PI()))),IMDIV(1,COMPLEX(0,IF($E$45&lt;1,10000000000,$E$45)*$T78*PI()*2)))),IMSUM(COMPLEX($B$45,0),IMDIV(1,IMSUM(IMDIV(1,COMPLEX($F$45,IF($D$45&lt;0,0,$D$45)*$T78*PI()*0.002)),IMDIV(1,COMPLEX(0,-500000/(IF($C$45&lt;=0.00001,0.00001,$C$45)*$T78*PI()))),IMDIV(1,COMPLEX(0,IF($E$45&lt;1,10000000000,$E$45)*$T78*PI()*2))))))</f>
        <v>0.144429080157073-0.351524282179844i</v>
      </c>
      <c r="AB78" s="77">
        <f>IMABS(IMPRODUCT(AA78,IMDIV(COMPLEX($F$45,0),COMPLEX($F$45,IF($D$45&lt;0,0,$D$45)*$T78*PI()*0.002))))</f>
        <v>0</v>
      </c>
      <c r="AC78" s="11">
        <f>IF(OR($B$45=0,$F$45=0),0,IF(AB78=0.5,-300,20*LOG10(ABS(1-2*AB78))))</f>
        <v>0</v>
      </c>
      <c r="AD78" s="78">
        <f>IMABS(IMPRODUCT(IMDIV(IMDIV(IMPRODUCT(COMPLEX(0,-500000/(IF($H$45&lt;=0.00001,0.00001,$H$45)*$T78*PI())),COMPLEX($K$45,IF($I$45&lt;0,0,$I$45)*$T78*PI()*0.002)),IMSUM(COMPLEX(0,-500000/(IF($H$45&lt;=0.00001,0.00001,$H$45)*$T78*PI())),COMPLEX($K$45,IF($I$45&lt;0,0,$I$45)*$T78*PI()*0.002))),IMSUM(COMPLEX($G$45,0),IMDIV(IMPRODUCT(COMPLEX(0,-500000/(IF($H$45&lt;=0.00001,0.00001,$H$45)*$T78*PI())),COMPLEX($K$45,IF($I$45&lt;0,0,$I$45)*$T78*PI()*0.002)),IMSUM(COMPLEX(0,-500000/(IF($H$45&lt;=0.00001,0.00001,$H$45)*$T78*PI())),COMPLEX($K$45,IF($I$45&lt;0,0,$I$45)*$T78*PI()*0.002))))),IMDIV(COMPLEX($K$45,0),COMPLEX($K$45,IF($I$45&lt;0,0,$I$45)*$T78*PI()*0.002))))</f>
        <v>0</v>
      </c>
      <c r="AE78" s="77">
        <f>IMABS(IMPRODUCT(AD78,IMDIV(COMPLEX($K$45,0),COMPLEX($K$45,IF($I$45&lt;0,0,$I$45)*$T78*PI()*0.002))))</f>
        <v>0</v>
      </c>
      <c r="AF78" s="11">
        <f>IF(OR($G$45=0,$K$45=0),0,IF(AE78=0.5,-300,20*LOG10(ABS(1-2*AE78))))</f>
        <v>0</v>
      </c>
      <c r="AG78" s="11">
        <f>IF(LEFT($N$39,1)="t",IF(T78&lt;=30,-16,IF(T78&gt;=60,-10,-(16-20*LOG10(T78/30)))),IF(LEFT($N$39,1)="g",IF(T78&lt;=40,-16,-(10-20*LOG10(T78/80))),0))</f>
        <v>0</v>
      </c>
      <c r="AH78" s="3"/>
    </row>
    <row r="79" spans="1:34" ht="12.75">
      <c r="A79" s="7"/>
      <c r="B79" s="25"/>
      <c r="C79" s="25"/>
      <c r="D79" s="84"/>
      <c r="E79" s="16"/>
      <c r="F79" s="16"/>
      <c r="G79" s="7"/>
      <c r="H79" s="85"/>
      <c r="I79" s="4"/>
      <c r="J79" s="7"/>
      <c r="K79" s="7"/>
      <c r="L79" s="7"/>
      <c r="M79" s="7"/>
      <c r="N79" s="7"/>
      <c r="O79" s="7"/>
      <c r="P79" s="3"/>
      <c r="Q79" s="3"/>
      <c r="R79" s="3"/>
      <c r="S79" s="6">
        <f t="shared" si="3"/>
        <v>75</v>
      </c>
      <c r="T79" s="11">
        <f>IF(LEFT($N$39,1)="t",79/99+T78,IF(LEFT($N$39,1)="g",1+T78,((($N$45-$M$45)/99))+T78))</f>
        <v>411.61616161616064</v>
      </c>
      <c r="U79" s="75" t="str">
        <f>IMDIV(IMDIV(1,IMSUM(IMDIV(1,COMPLEX($F$41,IF($D$41&lt;0,0,$D$41)*$T79*PI()*0.002)),IMDIV(1,COMPLEX(0,-500000/(IF($C$41&lt;=0.00001,0.00001,$C$41)*$T79*PI()))),IMDIV(1,COMPLEX(0,IF($E$41&lt;1,10000000000,$E$41)*$T79*PI()*2)))),IMSUM(COMPLEX($B$41,0),IMDIV(1,IMSUM(IMDIV(1,COMPLEX($F$41,IF($D$41&lt;0,0,$D$41)*$T79*PI()*0.002)),IMDIV(1,COMPLEX(0,-500000/(IF($C$41&lt;=0.00001,0.00001,$C$41)*$T79*PI()))),IMDIV(1,COMPLEX(0,IF($E$41&lt;1,10000000000,$E$41)*$T79*PI()*2))))))</f>
        <v>0.7251807002409+0.248763660912933i</v>
      </c>
      <c r="V79" s="76">
        <f>IMABS(IMPRODUCT(U79,IMDIV(COMPLEX($F$41,0),COMPLEX($F$41,IF($D$41&lt;0,0,$D$41)*$T79*PI()*0.002))))</f>
        <v>0.37068894405985936</v>
      </c>
      <c r="W79" s="11">
        <f>IF(OR($B$41=0,$F$41=0),0,IF(V79=0.5,-300,20*LOG10(ABS(1-2*V79))))</f>
        <v>-11.746686924220493</v>
      </c>
      <c r="X79" s="78" t="str">
        <f>IMDIV(IMDIV(1,IMSUM(IMDIV(1,COMPLEX($K$41,IF($I$41&lt;0,0,$I$41)*$T79*PI()*0.002)),IMDIV(1,COMPLEX(0,-500000/(IF($H$41&lt;=0.00001,0.00001,$H$41)*$T79*PI()))),IMDIV(1,COMPLEX(0,IF($J$41&lt;1,10000000000,$J$41)*$T79*PI()*2)))),IMSUM(COMPLEX($G$41,0),IMDIV(1,IMSUM(IMDIV(1,COMPLEX($K$41,IF($I$41&lt;0,0,$I$41)*$T79*PI()*0.002)),IMDIV(1,COMPLEX(0,-500000/(IF($H$41&lt;=0.00001,0.00001,$H$41)*$T79*PI()))),IMDIV(1,COMPLEX(0,IF($J$41&lt;1,10000000000,$J$41)*$T79*PI()*2))))))</f>
        <v>0.805836486242126-6.14064525431422E-002i</v>
      </c>
      <c r="Y79" s="77">
        <f>IMABS(IMPRODUCT(X79,IMDIV(COMPLEX($K$41,0),COMPLEX($K$41,IF($I$41&lt;0,0,$I$41)*$T79*PI()*0.002))))</f>
        <v>0.3907598895346571</v>
      </c>
      <c r="Z79" s="11">
        <f>IF(OR($G$41=0,$K$41=0),0,IF(Y79=0.5,-300,20*LOG10(ABS(1-2*Y79))))</f>
        <v>-13.211757474051815</v>
      </c>
      <c r="AA79" s="78" t="str">
        <f>IMDIV(IMDIV(1,IMSUM(IMDIV(1,COMPLEX($F$45,IF($D$45&lt;0,0,$D$45)*$T79*PI()*0.002)),IMDIV(1,COMPLEX(0,-500000/(IF($C$45&lt;=0.00001,0.00001,$C$45)*$T79*PI()))),IMDIV(1,COMPLEX(0,IF($E$45&lt;1,10000000000,$E$45)*$T79*PI()*2)))),IMSUM(COMPLEX($B$45,0),IMDIV(1,IMSUM(IMDIV(1,COMPLEX($F$45,IF($D$45&lt;0,0,$D$45)*$T79*PI()*0.002)),IMDIV(1,COMPLEX(0,-500000/(IF($C$45&lt;=0.00001,0.00001,$C$45)*$T79*PI()))),IMDIV(1,COMPLEX(0,IF($E$45&lt;1,10000000000,$E$45)*$T79*PI()*2))))))</f>
        <v>0.142087255860236-0.349139610445941i</v>
      </c>
      <c r="AB79" s="77">
        <f>IMABS(IMPRODUCT(AA79,IMDIV(COMPLEX($F$45,0),COMPLEX($F$45,IF($D$45&lt;0,0,$D$45)*$T79*PI()*0.002))))</f>
        <v>0</v>
      </c>
      <c r="AC79" s="11">
        <f>IF(OR($B$45=0,$F$45=0),0,IF(AB79=0.5,-300,20*LOG10(ABS(1-2*AB79))))</f>
        <v>0</v>
      </c>
      <c r="AD79" s="78">
        <f>IMABS(IMPRODUCT(IMDIV(IMDIV(IMPRODUCT(COMPLEX(0,-500000/(IF($H$45&lt;=0.00001,0.00001,$H$45)*$T79*PI())),COMPLEX($K$45,IF($I$45&lt;0,0,$I$45)*$T79*PI()*0.002)),IMSUM(COMPLEX(0,-500000/(IF($H$45&lt;=0.00001,0.00001,$H$45)*$T79*PI())),COMPLEX($K$45,IF($I$45&lt;0,0,$I$45)*$T79*PI()*0.002))),IMSUM(COMPLEX($G$45,0),IMDIV(IMPRODUCT(COMPLEX(0,-500000/(IF($H$45&lt;=0.00001,0.00001,$H$45)*$T79*PI())),COMPLEX($K$45,IF($I$45&lt;0,0,$I$45)*$T79*PI()*0.002)),IMSUM(COMPLEX(0,-500000/(IF($H$45&lt;=0.00001,0.00001,$H$45)*$T79*PI())),COMPLEX($K$45,IF($I$45&lt;0,0,$I$45)*$T79*PI()*0.002))))),IMDIV(COMPLEX($K$45,0),COMPLEX($K$45,IF($I$45&lt;0,0,$I$45)*$T79*PI()*0.002))))</f>
        <v>0</v>
      </c>
      <c r="AE79" s="77">
        <f>IMABS(IMPRODUCT(AD79,IMDIV(COMPLEX($K$45,0),COMPLEX($K$45,IF($I$45&lt;0,0,$I$45)*$T79*PI()*0.002))))</f>
        <v>0</v>
      </c>
      <c r="AF79" s="11">
        <f>IF(OR($G$45=0,$K$45=0),0,IF(AE79=0.5,-300,20*LOG10(ABS(1-2*AE79))))</f>
        <v>0</v>
      </c>
      <c r="AG79" s="11">
        <f>IF(LEFT($N$39,1)="t",IF(T79&lt;=30,-16,IF(T79&gt;=60,-10,-(16-20*LOG10(T79/30)))),IF(LEFT($N$39,1)="g",IF(T79&lt;=40,-16,-(10-20*LOG10(T79/80))),0))</f>
        <v>0</v>
      </c>
      <c r="AH79" s="3"/>
    </row>
    <row r="80" spans="1:34" ht="12.75">
      <c r="A80" s="7"/>
      <c r="B80" s="25"/>
      <c r="C80" s="25"/>
      <c r="D80" s="25"/>
      <c r="E80" s="86"/>
      <c r="F80" s="86"/>
      <c r="G80" s="25"/>
      <c r="H80" s="87"/>
      <c r="I80" s="7"/>
      <c r="J80" s="7"/>
      <c r="K80" s="7"/>
      <c r="L80" s="7"/>
      <c r="M80" s="7"/>
      <c r="N80" s="7"/>
      <c r="O80" s="7"/>
      <c r="P80" s="3"/>
      <c r="Q80" s="3"/>
      <c r="R80" s="3"/>
      <c r="S80" s="6">
        <f t="shared" si="3"/>
        <v>76</v>
      </c>
      <c r="T80" s="11">
        <f>IF(LEFT($N$39,1)="t",79/99+T79,IF(LEFT($N$39,1)="g",1+T79,((($N$45-$M$45)/99))+T79))</f>
        <v>415.15151515151416</v>
      </c>
      <c r="U80" s="75" t="str">
        <f>IMDIV(IMDIV(1,IMSUM(IMDIV(1,COMPLEX($F$41,IF($D$41&lt;0,0,$D$41)*$T80*PI()*0.002)),IMDIV(1,COMPLEX(0,-500000/(IF($C$41&lt;=0.00001,0.00001,$C$41)*$T80*PI()))),IMDIV(1,COMPLEX(0,IF($E$41&lt;1,10000000000,$E$41)*$T80*PI()*2)))),IMSUM(COMPLEX($B$41,0),IMDIV(1,IMSUM(IMDIV(1,COMPLEX($F$41,IF($D$41&lt;0,0,$D$41)*$T80*PI()*0.002)),IMDIV(1,COMPLEX(0,-500000/(IF($C$41&lt;=0.00001,0.00001,$C$41)*$T80*PI()))),IMDIV(1,COMPLEX(0,IF($E$41&lt;1,10000000000,$E$41)*$T80*PI()*2))))))</f>
        <v>0.727299455223952+0.248965933100647i</v>
      </c>
      <c r="V80" s="76">
        <f>IMABS(IMPRODUCT(U80,IMDIV(COMPLEX($F$41,0),COMPLEX($F$41,IF($D$41&lt;0,0,$D$41)*$T80*PI()*0.002))))</f>
        <v>0.36925725694997386</v>
      </c>
      <c r="W80" s="11">
        <f>IF(OR($B$41=0,$F$41=0),0,IF(V80=0.5,-300,20*LOG10(ABS(1-2*V80))))</f>
        <v>-11.651048237776529</v>
      </c>
      <c r="X80" s="78" t="str">
        <f>IMDIV(IMDIV(1,IMSUM(IMDIV(1,COMPLEX($K$41,IF($I$41&lt;0,0,$I$41)*$T80*PI()*0.002)),IMDIV(1,COMPLEX(0,-500000/(IF($H$41&lt;=0.00001,0.00001,$H$41)*$T80*PI()))),IMDIV(1,COMPLEX(0,IF($J$41&lt;1,10000000000,$J$41)*$T80*PI()*2)))),IMSUM(COMPLEX($G$41,0),IMDIV(1,IMSUM(IMDIV(1,COMPLEX($K$41,IF($I$41&lt;0,0,$I$41)*$T80*PI()*0.002)),IMDIV(1,COMPLEX(0,-500000/(IF($H$41&lt;=0.00001,0.00001,$H$41)*$T80*PI()))),IMDIV(1,COMPLEX(0,IF($J$41&lt;1,10000000000,$J$41)*$T80*PI()*2))))))</f>
        <v>0.8071535761186-6.58411530684101E-002i</v>
      </c>
      <c r="Y80" s="77">
        <f>IMABS(IMPRODUCT(X80,IMDIV(COMPLEX($K$41,0),COMPLEX($K$41,IF($I$41&lt;0,0,$I$41)*$T80*PI()*0.002))))</f>
        <v>0.38900080107909646</v>
      </c>
      <c r="Z80" s="11">
        <f>IF(OR($G$41=0,$K$41=0),0,IF(Y80=0.5,-300,20*LOG10(ABS(1-2*Y80))))</f>
        <v>-13.073003196660482</v>
      </c>
      <c r="AA80" s="78" t="str">
        <f>IMDIV(IMDIV(1,IMSUM(IMDIV(1,COMPLEX($F$45,IF($D$45&lt;0,0,$D$45)*$T80*PI()*0.002)),IMDIV(1,COMPLEX(0,-500000/(IF($C$45&lt;=0.00001,0.00001,$C$45)*$T80*PI()))),IMDIV(1,COMPLEX(0,IF($E$45&lt;1,10000000000,$E$45)*$T80*PI()*2)))),IMSUM(COMPLEX($B$45,0),IMDIV(1,IMSUM(IMDIV(1,COMPLEX($F$45,IF($D$45&lt;0,0,$D$45)*$T80*PI()*0.002)),IMDIV(1,COMPLEX(0,-500000/(IF($C$45&lt;=0.00001,0.00001,$C$45)*$T80*PI()))),IMDIV(1,COMPLEX(0,IF($E$45&lt;1,10000000000,$E$45)*$T80*PI()*2))))))</f>
        <v>0.139800727999332-0.346780167325338i</v>
      </c>
      <c r="AB80" s="77">
        <f>IMABS(IMPRODUCT(AA80,IMDIV(COMPLEX($F$45,0),COMPLEX($F$45,IF($D$45&lt;0,0,$D$45)*$T80*PI()*0.002))))</f>
        <v>0</v>
      </c>
      <c r="AC80" s="11">
        <f>IF(OR($B$45=0,$F$45=0),0,IF(AB80=0.5,-300,20*LOG10(ABS(1-2*AB80))))</f>
        <v>0</v>
      </c>
      <c r="AD80" s="78">
        <f>IMABS(IMPRODUCT(IMDIV(IMDIV(IMPRODUCT(COMPLEX(0,-500000/(IF($H$45&lt;=0.00001,0.00001,$H$45)*$T80*PI())),COMPLEX($K$45,IF($I$45&lt;0,0,$I$45)*$T80*PI()*0.002)),IMSUM(COMPLEX(0,-500000/(IF($H$45&lt;=0.00001,0.00001,$H$45)*$T80*PI())),COMPLEX($K$45,IF($I$45&lt;0,0,$I$45)*$T80*PI()*0.002))),IMSUM(COMPLEX($G$45,0),IMDIV(IMPRODUCT(COMPLEX(0,-500000/(IF($H$45&lt;=0.00001,0.00001,$H$45)*$T80*PI())),COMPLEX($K$45,IF($I$45&lt;0,0,$I$45)*$T80*PI()*0.002)),IMSUM(COMPLEX(0,-500000/(IF($H$45&lt;=0.00001,0.00001,$H$45)*$T80*PI())),COMPLEX($K$45,IF($I$45&lt;0,0,$I$45)*$T80*PI()*0.002))))),IMDIV(COMPLEX($K$45,0),COMPLEX($K$45,IF($I$45&lt;0,0,$I$45)*$T80*PI()*0.002))))</f>
        <v>0</v>
      </c>
      <c r="AE80" s="77">
        <f>IMABS(IMPRODUCT(AD80,IMDIV(COMPLEX($K$45,0),COMPLEX($K$45,IF($I$45&lt;0,0,$I$45)*$T80*PI()*0.002))))</f>
        <v>0</v>
      </c>
      <c r="AF80" s="11">
        <f>IF(OR($G$45=0,$K$45=0),0,IF(AE80=0.5,-300,20*LOG10(ABS(1-2*AE80))))</f>
        <v>0</v>
      </c>
      <c r="AG80" s="11">
        <f>IF(LEFT($N$39,1)="t",IF(T80&lt;=30,-16,IF(T80&gt;=60,-10,-(16-20*LOG10(T80/30)))),IF(LEFT($N$39,1)="g",IF(T80&lt;=40,-16,-(10-20*LOG10(T80/80))),0))</f>
        <v>0</v>
      </c>
      <c r="AH80" s="3"/>
    </row>
    <row r="81" spans="1:34" ht="12.75">
      <c r="A81" s="7"/>
      <c r="B81" s="89"/>
      <c r="C81" s="25"/>
      <c r="D81" s="4"/>
      <c r="E81" s="44"/>
      <c r="F81" s="44"/>
      <c r="G81" s="4"/>
      <c r="H81" s="44"/>
      <c r="I81" s="88"/>
      <c r="J81" s="7"/>
      <c r="K81" s="7"/>
      <c r="L81" s="7"/>
      <c r="M81" s="7"/>
      <c r="N81" s="7"/>
      <c r="O81" s="7"/>
      <c r="P81" s="3"/>
      <c r="Q81" s="3"/>
      <c r="R81" s="3"/>
      <c r="S81" s="6">
        <f t="shared" si="3"/>
        <v>77</v>
      </c>
      <c r="T81" s="11">
        <f>IF(LEFT($N$39,1)="t",79/99+T80,IF(LEFT($N$39,1)="g",1+T80,((($N$45-$M$45)/99))+T80))</f>
        <v>418.6868686868677</v>
      </c>
      <c r="U81" s="75" t="str">
        <f>IMDIV(IMDIV(1,IMSUM(IMDIV(1,COMPLEX($F$41,IF($D$41&lt;0,0,$D$41)*$T81*PI()*0.002)),IMDIV(1,COMPLEX(0,-500000/(IF($C$41&lt;=0.00001,0.00001,$C$41)*$T81*PI()))),IMDIV(1,COMPLEX(0,IF($E$41&lt;1,10000000000,$E$41)*$T81*PI()*2)))),IMSUM(COMPLEX($B$41,0),IMDIV(1,IMSUM(IMDIV(1,COMPLEX($F$41,IF($D$41&lt;0,0,$D$41)*$T81*PI()*0.002)),IMDIV(1,COMPLEX(0,-500000/(IF($C$41&lt;=0.00001,0.00001,$C$41)*$T81*PI()))),IMDIV(1,COMPLEX(0,IF($E$41&lt;1,10000000000,$E$41)*$T81*PI()*2))))))</f>
        <v>0.729403496008744+0.249148808124088i</v>
      </c>
      <c r="V81" s="76">
        <f>IMABS(IMPRODUCT(U81,IMDIV(COMPLEX($F$41,0),COMPLEX($F$41,IF($D$41&lt;0,0,$D$41)*$T81*PI()*0.002))))</f>
        <v>0.36782999800085947</v>
      </c>
      <c r="W81" s="11">
        <f>IF(OR($B$41=0,$F$41=0),0,IF(V81=0.5,-300,20*LOG10(ABS(1-2*V81))))</f>
        <v>-11.556742155373565</v>
      </c>
      <c r="X81" s="78" t="str">
        <f>IMDIV(IMDIV(1,IMSUM(IMDIV(1,COMPLEX($K$41,IF($I$41&lt;0,0,$I$41)*$T81*PI()*0.002)),IMDIV(1,COMPLEX(0,-500000/(IF($H$41&lt;=0.00001,0.00001,$H$41)*$T81*PI()))),IMDIV(1,COMPLEX(0,IF($J$41&lt;1,10000000000,$J$41)*$T81*PI()*2)))),IMSUM(COMPLEX($G$41,0),IMDIV(1,IMSUM(IMDIV(1,COMPLEX($K$41,IF($I$41&lt;0,0,$I$41)*$T81*PI()*0.002)),IMDIV(1,COMPLEX(0,-500000/(IF($H$41&lt;=0.00001,0.00001,$H$41)*$T81*PI()))),IMDIV(1,COMPLEX(0,IF($J$41&lt;1,10000000000,$J$41)*$T81*PI()*2))))))</f>
        <v>0.808394086592089-7.02994638180069E-002i</v>
      </c>
      <c r="Y81" s="77">
        <f>IMABS(IMPRODUCT(X81,IMDIV(COMPLEX($K$41,0),COMPLEX($K$41,IF($I$41&lt;0,0,$I$41)*$T81*PI()*0.002))))</f>
        <v>0.3872351646505417</v>
      </c>
      <c r="Z81" s="11">
        <f>IF(OR($G$41=0,$K$41=0),0,IF(Y81=0.5,-300,20*LOG10(ABS(1-2*Y81))))</f>
        <v>-12.935926284310499</v>
      </c>
      <c r="AA81" s="78" t="str">
        <f>IMDIV(IMDIV(1,IMSUM(IMDIV(1,COMPLEX($F$45,IF($D$45&lt;0,0,$D$45)*$T81*PI()*0.002)),IMDIV(1,COMPLEX(0,-500000/(IF($C$45&lt;=0.00001,0.00001,$C$45)*$T81*PI()))),IMDIV(1,COMPLEX(0,IF($E$45&lt;1,10000000000,$E$45)*$T81*PI()*2)))),IMSUM(COMPLEX($B$45,0),IMDIV(1,IMSUM(IMDIV(1,COMPLEX($F$45,IF($D$45&lt;0,0,$D$45)*$T81*PI()*0.002)),IMDIV(1,COMPLEX(0,-500000/(IF($C$45&lt;=0.00001,0.00001,$C$45)*$T81*PI()))),IMDIV(1,COMPLEX(0,IF($E$45&lt;1,10000000000,$E$45)*$T81*PI()*2))))))</f>
        <v>0.137567812558169-0.344445800534902i</v>
      </c>
      <c r="AB81" s="77">
        <f>IMABS(IMPRODUCT(AA81,IMDIV(COMPLEX($F$45,0),COMPLEX($F$45,IF($D$45&lt;0,0,$D$45)*$T81*PI()*0.002))))</f>
        <v>0</v>
      </c>
      <c r="AC81" s="11">
        <f>IF(OR($B$45=0,$F$45=0),0,IF(AB81=0.5,-300,20*LOG10(ABS(1-2*AB81))))</f>
        <v>0</v>
      </c>
      <c r="AD81" s="78">
        <f>IMABS(IMPRODUCT(IMDIV(IMDIV(IMPRODUCT(COMPLEX(0,-500000/(IF($H$45&lt;=0.00001,0.00001,$H$45)*$T81*PI())),COMPLEX($K$45,IF($I$45&lt;0,0,$I$45)*$T81*PI()*0.002)),IMSUM(COMPLEX(0,-500000/(IF($H$45&lt;=0.00001,0.00001,$H$45)*$T81*PI())),COMPLEX($K$45,IF($I$45&lt;0,0,$I$45)*$T81*PI()*0.002))),IMSUM(COMPLEX($G$45,0),IMDIV(IMPRODUCT(COMPLEX(0,-500000/(IF($H$45&lt;=0.00001,0.00001,$H$45)*$T81*PI())),COMPLEX($K$45,IF($I$45&lt;0,0,$I$45)*$T81*PI()*0.002)),IMSUM(COMPLEX(0,-500000/(IF($H$45&lt;=0.00001,0.00001,$H$45)*$T81*PI())),COMPLEX($K$45,IF($I$45&lt;0,0,$I$45)*$T81*PI()*0.002))))),IMDIV(COMPLEX($K$45,0),COMPLEX($K$45,IF($I$45&lt;0,0,$I$45)*$T81*PI()*0.002))))</f>
        <v>0</v>
      </c>
      <c r="AE81" s="77">
        <f>IMABS(IMPRODUCT(AD81,IMDIV(COMPLEX($K$45,0),COMPLEX($K$45,IF($I$45&lt;0,0,$I$45)*$T81*PI()*0.002))))</f>
        <v>0</v>
      </c>
      <c r="AF81" s="11">
        <f>IF(OR($G$45=0,$K$45=0),0,IF(AE81=0.5,-300,20*LOG10(ABS(1-2*AE81))))</f>
        <v>0</v>
      </c>
      <c r="AG81" s="11">
        <f>IF(LEFT($N$39,1)="t",IF(T81&lt;=30,-16,IF(T81&gt;=60,-10,-(16-20*LOG10(T81/30)))),IF(LEFT($N$39,1)="g",IF(T81&lt;=40,-16,-(10-20*LOG10(T81/80))),0))</f>
        <v>0</v>
      </c>
      <c r="AH81" s="3"/>
    </row>
    <row r="82" spans="1:34" ht="12.75">
      <c r="A82" s="7"/>
      <c r="B82" s="89"/>
      <c r="C82" s="25"/>
      <c r="D82" s="4"/>
      <c r="E82" s="44"/>
      <c r="F82" s="44"/>
      <c r="G82" s="4"/>
      <c r="H82" s="44"/>
      <c r="I82" s="88"/>
      <c r="J82" s="7"/>
      <c r="K82" s="7"/>
      <c r="L82" s="7"/>
      <c r="M82" s="7"/>
      <c r="N82" s="7"/>
      <c r="O82" s="7"/>
      <c r="P82" s="3"/>
      <c r="Q82" s="3"/>
      <c r="R82" s="3"/>
      <c r="S82" s="6">
        <f t="shared" si="3"/>
        <v>78</v>
      </c>
      <c r="T82" s="11">
        <f>IF(LEFT($N$39,1)="t",79/99+T81,IF(LEFT($N$39,1)="g",1+T81,((($N$45-$M$45)/99))+T81))</f>
        <v>422.2222222222212</v>
      </c>
      <c r="U82" s="75" t="str">
        <f>IMDIV(IMDIV(1,IMSUM(IMDIV(1,COMPLEX($F$41,IF($D$41&lt;0,0,$D$41)*$T82*PI()*0.002)),IMDIV(1,COMPLEX(0,-500000/(IF($C$41&lt;=0.00001,0.00001,$C$41)*$T82*PI()))),IMDIV(1,COMPLEX(0,IF($E$41&lt;1,10000000000,$E$41)*$T82*PI()*2)))),IMSUM(COMPLEX($B$41,0),IMDIV(1,IMSUM(IMDIV(1,COMPLEX($F$41,IF($D$41&lt;0,0,$D$41)*$T82*PI()*0.002)),IMDIV(1,COMPLEX(0,-500000/(IF($C$41&lt;=0.00001,0.00001,$C$41)*$T82*PI()))),IMDIV(1,COMPLEX(0,IF($E$41&lt;1,10000000000,$E$41)*$T82*PI()*2))))))</f>
        <v>0.731492750764609+0.249312695871692i</v>
      </c>
      <c r="V82" s="76">
        <f>IMABS(IMPRODUCT(U82,IMDIV(COMPLEX($F$41,0),COMPLEX($F$41,IF($D$41&lt;0,0,$D$41)*$T82*PI()*0.002))))</f>
        <v>0.36640726796915934</v>
      </c>
      <c r="W82" s="11">
        <f>IF(OR($B$41=0,$F$41=0),0,IF(V82=0.5,-300,20*LOG10(ABS(1-2*V82))))</f>
        <v>-11.463743457576594</v>
      </c>
      <c r="X82" s="78" t="str">
        <f>IMDIV(IMDIV(1,IMSUM(IMDIV(1,COMPLEX($K$41,IF($I$41&lt;0,0,$I$41)*$T82*PI()*0.002)),IMDIV(1,COMPLEX(0,-500000/(IF($H$41&lt;=0.00001,0.00001,$H$41)*$T82*PI()))),IMDIV(1,COMPLEX(0,IF($J$41&lt;1,10000000000,$J$41)*$T82*PI()*2)))),IMSUM(COMPLEX($G$41,0),IMDIV(1,IMSUM(IMDIV(1,COMPLEX($K$41,IF($I$41&lt;0,0,$I$41)*$T82*PI()*0.002)),IMDIV(1,COMPLEX(0,-500000/(IF($H$41&lt;=0.00001,0.00001,$H$41)*$T82*PI()))),IMDIV(1,COMPLEX(0,IF($J$41&lt;1,10000000000,$J$41)*$T82*PI()*2))))))</f>
        <v>0.809557881764576-7.4779497081446E-002i</v>
      </c>
      <c r="Y82" s="77">
        <f>IMABS(IMPRODUCT(X82,IMDIV(COMPLEX($K$41,0),COMPLEX($K$41,IF($I$41&lt;0,0,$I$41)*$T82*PI()*0.002))))</f>
        <v>0.38546328574025657</v>
      </c>
      <c r="Z82" s="11">
        <f>IF(OR($G$41=0,$K$41=0),0,IF(Y82=0.5,-300,20*LOG10(ABS(1-2*Y82))))</f>
        <v>-12.800505681652643</v>
      </c>
      <c r="AA82" s="78" t="str">
        <f>IMDIV(IMDIV(1,IMSUM(IMDIV(1,COMPLEX($F$45,IF($D$45&lt;0,0,$D$45)*$T82*PI()*0.002)),IMDIV(1,COMPLEX(0,-500000/(IF($C$45&lt;=0.00001,0.00001,$C$45)*$T82*PI()))),IMDIV(1,COMPLEX(0,IF($E$45&lt;1,10000000000,$E$45)*$T82*PI()*2)))),IMSUM(COMPLEX($B$45,0),IMDIV(1,IMSUM(IMDIV(1,COMPLEX($F$45,IF($D$45&lt;0,0,$D$45)*$T82*PI()*0.002)),IMDIV(1,COMPLEX(0,-500000/(IF($C$45&lt;=0.00001,0.00001,$C$45)*$T82*PI()))),IMDIV(1,COMPLEX(0,IF($E$45&lt;1,10000000000,$E$45)*$T82*PI()*2))))))</f>
        <v>0.135386887169531-0.342136344097022i</v>
      </c>
      <c r="AB82" s="77">
        <f>IMABS(IMPRODUCT(AA82,IMDIV(COMPLEX($F$45,0),COMPLEX($F$45,IF($D$45&lt;0,0,$D$45)*$T82*PI()*0.002))))</f>
        <v>0</v>
      </c>
      <c r="AC82" s="11">
        <f>IF(OR($B$45=0,$F$45=0),0,IF(AB82=0.5,-300,20*LOG10(ABS(1-2*AB82))))</f>
        <v>0</v>
      </c>
      <c r="AD82" s="78">
        <f>IMABS(IMPRODUCT(IMDIV(IMDIV(IMPRODUCT(COMPLEX(0,-500000/(IF($H$45&lt;=0.00001,0.00001,$H$45)*$T82*PI())),COMPLEX($K$45,IF($I$45&lt;0,0,$I$45)*$T82*PI()*0.002)),IMSUM(COMPLEX(0,-500000/(IF($H$45&lt;=0.00001,0.00001,$H$45)*$T82*PI())),COMPLEX($K$45,IF($I$45&lt;0,0,$I$45)*$T82*PI()*0.002))),IMSUM(COMPLEX($G$45,0),IMDIV(IMPRODUCT(COMPLEX(0,-500000/(IF($H$45&lt;=0.00001,0.00001,$H$45)*$T82*PI())),COMPLEX($K$45,IF($I$45&lt;0,0,$I$45)*$T82*PI()*0.002)),IMSUM(COMPLEX(0,-500000/(IF($H$45&lt;=0.00001,0.00001,$H$45)*$T82*PI())),COMPLEX($K$45,IF($I$45&lt;0,0,$I$45)*$T82*PI()*0.002))))),IMDIV(COMPLEX($K$45,0),COMPLEX($K$45,IF($I$45&lt;0,0,$I$45)*$T82*PI()*0.002))))</f>
        <v>0</v>
      </c>
      <c r="AE82" s="77">
        <f>IMABS(IMPRODUCT(AD82,IMDIV(COMPLEX($K$45,0),COMPLEX($K$45,IF($I$45&lt;0,0,$I$45)*$T82*PI()*0.002))))</f>
        <v>0</v>
      </c>
      <c r="AF82" s="11">
        <f>IF(OR($G$45=0,$K$45=0),0,IF(AE82=0.5,-300,20*LOG10(ABS(1-2*AE82))))</f>
        <v>0</v>
      </c>
      <c r="AG82" s="11">
        <f>IF(LEFT($N$39,1)="t",IF(T82&lt;=30,-16,IF(T82&gt;=60,-10,-(16-20*LOG10(T82/30)))),IF(LEFT($N$39,1)="g",IF(T82&lt;=40,-16,-(10-20*LOG10(T82/80))),0))</f>
        <v>0</v>
      </c>
      <c r="AH82" s="3"/>
    </row>
    <row r="83" spans="1:34" ht="12.75">
      <c r="A83" s="7"/>
      <c r="B83" s="89"/>
      <c r="C83" s="25"/>
      <c r="D83" s="4"/>
      <c r="E83" s="44"/>
      <c r="F83" s="44"/>
      <c r="G83" s="4"/>
      <c r="H83" s="44"/>
      <c r="I83" s="88"/>
      <c r="J83" s="7"/>
      <c r="K83" s="7"/>
      <c r="L83" s="7"/>
      <c r="M83" s="7"/>
      <c r="N83" s="7"/>
      <c r="O83" s="7"/>
      <c r="P83" s="3"/>
      <c r="Q83" s="3"/>
      <c r="R83" s="3"/>
      <c r="S83" s="6">
        <f t="shared" si="3"/>
        <v>79</v>
      </c>
      <c r="T83" s="11">
        <f>IF(LEFT($N$39,1)="t",79/99+T82,IF(LEFT($N$39,1)="g",1+T82,((($N$45-$M$45)/99))+T82))</f>
        <v>425.7575757575747</v>
      </c>
      <c r="U83" s="75" t="str">
        <f>IMDIV(IMDIV(1,IMSUM(IMDIV(1,COMPLEX($F$41,IF($D$41&lt;0,0,$D$41)*$T83*PI()*0.002)),IMDIV(1,COMPLEX(0,-500000/(IF($C$41&lt;=0.00001,0.00001,$C$41)*$T83*PI()))),IMDIV(1,COMPLEX(0,IF($E$41&lt;1,10000000000,$E$41)*$T83*PI()*2)))),IMSUM(COMPLEX($B$41,0),IMDIV(1,IMSUM(IMDIV(1,COMPLEX($F$41,IF($D$41&lt;0,0,$D$41)*$T83*PI()*0.002)),IMDIV(1,COMPLEX(0,-500000/(IF($C$41&lt;=0.00001,0.00001,$C$41)*$T83*PI()))),IMDIV(1,COMPLEX(0,IF($E$41&lt;1,10000000000,$E$41)*$T83*PI()*2))))))</f>
        <v>0.733567155567816+0.249458001062553i</v>
      </c>
      <c r="V83" s="76">
        <f>IMABS(IMPRODUCT(U83,IMDIV(COMPLEX($F$41,0),COMPLEX($F$41,IF($D$41&lt;0,0,$D$41)*$T83*PI()*0.002))))</f>
        <v>0.3649891636005573</v>
      </c>
      <c r="W83" s="11">
        <f>IF(OR($B$41=0,$F$41=0),0,IF(V83=0.5,-300,20*LOG10(ABS(1-2*V83))))</f>
        <v>-11.37202753169288</v>
      </c>
      <c r="X83" s="78" t="str">
        <f>IMDIV(IMDIV(1,IMSUM(IMDIV(1,COMPLEX($K$41,IF($I$41&lt;0,0,$I$41)*$T83*PI()*0.002)),IMDIV(1,COMPLEX(0,-500000/(IF($H$41&lt;=0.00001,0.00001,$H$41)*$T83*PI()))),IMDIV(1,COMPLEX(0,IF($J$41&lt;1,10000000000,$J$41)*$T83*PI()*2)))),IMSUM(COMPLEX($G$41,0),IMDIV(1,IMSUM(IMDIV(1,COMPLEX($K$41,IF($I$41&lt;0,0,$I$41)*$T83*PI()*0.002)),IMDIV(1,COMPLEX(0,-500000/(IF($H$41&lt;=0.00001,0.00001,$H$41)*$T83*PI()))),IMDIV(1,COMPLEX(0,IF($J$41&lt;1,10000000000,$J$41)*$T83*PI()*2))))))</f>
        <v>0.810644878527029-7.92793758549717E-002i</v>
      </c>
      <c r="Y83" s="77">
        <f>IMABS(IMPRODUCT(X83,IMDIV(COMPLEX($K$41,0),COMPLEX($K$41,IF($I$41&lt;0,0,$I$41)*$T83*PI()*0.002))))</f>
        <v>0.3836854701561873</v>
      </c>
      <c r="Z83" s="11">
        <f>IF(OR($G$41=0,$K$41=0),0,IF(Y83=0.5,-300,20*LOG10(ABS(1-2*Y83))))</f>
        <v>-12.666720695532</v>
      </c>
      <c r="AA83" s="78" t="str">
        <f>IMDIV(IMDIV(1,IMSUM(IMDIV(1,COMPLEX($F$45,IF($D$45&lt;0,0,$D$45)*$T83*PI()*0.002)),IMDIV(1,COMPLEX(0,-500000/(IF($C$45&lt;=0.00001,0.00001,$C$45)*$T83*PI()))),IMDIV(1,COMPLEX(0,IF($E$45&lt;1,10000000000,$E$45)*$T83*PI()*2)))),IMSUM(COMPLEX($B$45,0),IMDIV(1,IMSUM(IMDIV(1,COMPLEX($F$45,IF($D$45&lt;0,0,$D$45)*$T83*PI()*0.002)),IMDIV(1,COMPLEX(0,-500000/(IF($C$45&lt;=0.00001,0.00001,$C$45)*$T83*PI()))),IMDIV(1,COMPLEX(0,IF($E$45&lt;1,10000000000,$E$45)*$T83*PI()*2))))))</f>
        <v>0.133256388536023-0.339851619755386i</v>
      </c>
      <c r="AB83" s="77">
        <f>IMABS(IMPRODUCT(AA83,IMDIV(COMPLEX($F$45,0),COMPLEX($F$45,IF($D$45&lt;0,0,$D$45)*$T83*PI()*0.002))))</f>
        <v>0</v>
      </c>
      <c r="AC83" s="11">
        <f>IF(OR($B$45=0,$F$45=0),0,IF(AB83=0.5,-300,20*LOG10(ABS(1-2*AB83))))</f>
        <v>0</v>
      </c>
      <c r="AD83" s="78">
        <f>IMABS(IMPRODUCT(IMDIV(IMDIV(IMPRODUCT(COMPLEX(0,-500000/(IF($H$45&lt;=0.00001,0.00001,$H$45)*$T83*PI())),COMPLEX($K$45,IF($I$45&lt;0,0,$I$45)*$T83*PI()*0.002)),IMSUM(COMPLEX(0,-500000/(IF($H$45&lt;=0.00001,0.00001,$H$45)*$T83*PI())),COMPLEX($K$45,IF($I$45&lt;0,0,$I$45)*$T83*PI()*0.002))),IMSUM(COMPLEX($G$45,0),IMDIV(IMPRODUCT(COMPLEX(0,-500000/(IF($H$45&lt;=0.00001,0.00001,$H$45)*$T83*PI())),COMPLEX($K$45,IF($I$45&lt;0,0,$I$45)*$T83*PI()*0.002)),IMSUM(COMPLEX(0,-500000/(IF($H$45&lt;=0.00001,0.00001,$H$45)*$T83*PI())),COMPLEX($K$45,IF($I$45&lt;0,0,$I$45)*$T83*PI()*0.002))))),IMDIV(COMPLEX($K$45,0),COMPLEX($K$45,IF($I$45&lt;0,0,$I$45)*$T83*PI()*0.002))))</f>
        <v>0</v>
      </c>
      <c r="AE83" s="77">
        <f>IMABS(IMPRODUCT(AD83,IMDIV(COMPLEX($K$45,0),COMPLEX($K$45,IF($I$45&lt;0,0,$I$45)*$T83*PI()*0.002))))</f>
        <v>0</v>
      </c>
      <c r="AF83" s="11">
        <f>IF(OR($G$45=0,$K$45=0),0,IF(AE83=0.5,-300,20*LOG10(ABS(1-2*AE83))))</f>
        <v>0</v>
      </c>
      <c r="AG83" s="11">
        <f>IF(LEFT($N$39,1)="t",IF(T83&lt;=30,-16,IF(T83&gt;=60,-10,-(16-20*LOG10(T83/30)))),IF(LEFT($N$39,1)="g",IF(T83&lt;=40,-16,-(10-20*LOG10(T83/80))),0))</f>
        <v>0</v>
      </c>
      <c r="AH83" s="3"/>
    </row>
    <row r="84" spans="1:34" ht="12.75">
      <c r="A84" s="7"/>
      <c r="B84" s="89"/>
      <c r="C84" s="25"/>
      <c r="D84" s="4"/>
      <c r="E84" s="44"/>
      <c r="F84" s="44"/>
      <c r="G84" s="4"/>
      <c r="H84" s="44"/>
      <c r="I84" s="88"/>
      <c r="J84" s="7"/>
      <c r="K84" s="7"/>
      <c r="L84" s="7"/>
      <c r="M84" s="7"/>
      <c r="N84" s="7"/>
      <c r="O84" s="7"/>
      <c r="P84" s="3"/>
      <c r="Q84" s="3"/>
      <c r="R84" s="3"/>
      <c r="S84" s="6">
        <f t="shared" si="3"/>
        <v>80</v>
      </c>
      <c r="T84" s="11">
        <f>IF(LEFT($N$39,1)="t",79/99+T83,IF(LEFT($N$39,1)="g",1+T83,((($N$45-$M$45)/99))+T83))</f>
        <v>429.29292929292825</v>
      </c>
      <c r="U84" s="75" t="str">
        <f>IMDIV(IMDIV(1,IMSUM(IMDIV(1,COMPLEX($F$41,IF($D$41&lt;0,0,$D$41)*$T84*PI()*0.002)),IMDIV(1,COMPLEX(0,-500000/(IF($C$41&lt;=0.00001,0.00001,$C$41)*$T84*PI()))),IMDIV(1,COMPLEX(0,IF($E$41&lt;1,10000000000,$E$41)*$T84*PI()*2)))),IMSUM(COMPLEX($B$41,0),IMDIV(1,IMSUM(IMDIV(1,COMPLEX($F$41,IF($D$41&lt;0,0,$D$41)*$T84*PI()*0.002)),IMDIV(1,COMPLEX(0,-500000/(IF($C$41&lt;=0.00001,0.00001,$C$41)*$T84*PI()))),IMDIV(1,COMPLEX(0,IF($E$41&lt;1,10000000000,$E$41)*$T84*PI()*2))))))</f>
        <v>0.735626654141887+0.249585123184205i</v>
      </c>
      <c r="V84" s="76">
        <f>IMABS(IMPRODUCT(U84,IMDIV(COMPLEX($F$41,0),COMPLEX($F$41,IF($D$41&lt;0,0,$D$41)*$T84*PI()*0.002))))</f>
        <v>0.3635757777176922</v>
      </c>
      <c r="W84" s="11">
        <f>IF(OR($B$41=0,$F$41=0),0,IF(V84=0.5,-300,20*LOG10(ABS(1-2*V84))))</f>
        <v>-11.28157035338946</v>
      </c>
      <c r="X84" s="78" t="str">
        <f>IMDIV(IMDIV(1,IMSUM(IMDIV(1,COMPLEX($K$41,IF($I$41&lt;0,0,$I$41)*$T84*PI()*0.002)),IMDIV(1,COMPLEX(0,-500000/(IF($H$41&lt;=0.00001,0.00001,$H$41)*$T84*PI()))),IMDIV(1,COMPLEX(0,IF($J$41&lt;1,10000000000,$J$41)*$T84*PI()*2)))),IMSUM(COMPLEX($G$41,0),IMDIV(1,IMSUM(IMDIV(1,COMPLEX($K$41,IF($I$41&lt;0,0,$I$41)*$T84*PI()*0.002)),IMDIV(1,COMPLEX(0,-500000/(IF($H$41&lt;=0.00001,0.00001,$H$41)*$T84*PI()))),IMDIV(1,COMPLEX(0,IF($J$41&lt;1,10000000000,$J$41)*$T84*PI()*2))))))</f>
        <v>0.811655045748987-8.37972354675329E-002i</v>
      </c>
      <c r="Y84" s="77">
        <f>IMABS(IMPRODUCT(X84,IMDIV(COMPLEX($K$41,0),COMPLEX($K$41,IF($I$41&lt;0,0,$I$41)*$T84*PI()*0.002))))</f>
        <v>0.3819020238061015</v>
      </c>
      <c r="Z84" s="11">
        <f>IF(OR($G$41=0,$K$41=0),0,IF(Y84=0.5,-300,20*LOG10(ABS(1-2*Y84))))</f>
        <v>-12.53455098040321</v>
      </c>
      <c r="AA84" s="78" t="str">
        <f>IMDIV(IMDIV(1,IMSUM(IMDIV(1,COMPLEX($F$45,IF($D$45&lt;0,0,$D$45)*$T84*PI()*0.002)),IMDIV(1,COMPLEX(0,-500000/(IF($C$45&lt;=0.00001,0.00001,$C$45)*$T84*PI()))),IMDIV(1,COMPLEX(0,IF($E$45&lt;1,10000000000,$E$45)*$T84*PI()*2)))),IMSUM(COMPLEX($B$45,0),IMDIV(1,IMSUM(IMDIV(1,COMPLEX($F$45,IF($D$45&lt;0,0,$D$45)*$T84*PI()*0.002)),IMDIV(1,COMPLEX(0,-500000/(IF($C$45&lt;=0.00001,0.00001,$C$45)*$T84*PI()))),IMDIV(1,COMPLEX(0,IF($E$45&lt;1,10000000000,$E$45)*$T84*PI()*2))))))</f>
        <v>0.131174809968723-0.33759143827768i</v>
      </c>
      <c r="AB84" s="77">
        <f>IMABS(IMPRODUCT(AA84,IMDIV(COMPLEX($F$45,0),COMPLEX($F$45,IF($D$45&lt;0,0,$D$45)*$T84*PI()*0.002))))</f>
        <v>0</v>
      </c>
      <c r="AC84" s="11">
        <f>IF(OR($B$45=0,$F$45=0),0,IF(AB84=0.5,-300,20*LOG10(ABS(1-2*AB84))))</f>
        <v>0</v>
      </c>
      <c r="AD84" s="78">
        <f>IMABS(IMPRODUCT(IMDIV(IMDIV(IMPRODUCT(COMPLEX(0,-500000/(IF($H$45&lt;=0.00001,0.00001,$H$45)*$T84*PI())),COMPLEX($K$45,IF($I$45&lt;0,0,$I$45)*$T84*PI()*0.002)),IMSUM(COMPLEX(0,-500000/(IF($H$45&lt;=0.00001,0.00001,$H$45)*$T84*PI())),COMPLEX($K$45,IF($I$45&lt;0,0,$I$45)*$T84*PI()*0.002))),IMSUM(COMPLEX($G$45,0),IMDIV(IMPRODUCT(COMPLEX(0,-500000/(IF($H$45&lt;=0.00001,0.00001,$H$45)*$T84*PI())),COMPLEX($K$45,IF($I$45&lt;0,0,$I$45)*$T84*PI()*0.002)),IMSUM(COMPLEX(0,-500000/(IF($H$45&lt;=0.00001,0.00001,$H$45)*$T84*PI())),COMPLEX($K$45,IF($I$45&lt;0,0,$I$45)*$T84*PI()*0.002))))),IMDIV(COMPLEX($K$45,0),COMPLEX($K$45,IF($I$45&lt;0,0,$I$45)*$T84*PI()*0.002))))</f>
        <v>0</v>
      </c>
      <c r="AE84" s="77">
        <f>IMABS(IMPRODUCT(AD84,IMDIV(COMPLEX($K$45,0),COMPLEX($K$45,IF($I$45&lt;0,0,$I$45)*$T84*PI()*0.002))))</f>
        <v>0</v>
      </c>
      <c r="AF84" s="11">
        <f>IF(OR($G$45=0,$K$45=0),0,IF(AE84=0.5,-300,20*LOG10(ABS(1-2*AE84))))</f>
        <v>0</v>
      </c>
      <c r="AG84" s="11">
        <f>IF(LEFT($N$39,1)="t",IF(T84&lt;=30,-16,IF(T84&gt;=60,-10,-(16-20*LOG10(T84/30)))),IF(LEFT($N$39,1)="g",IF(T84&lt;=40,-16,-(10-20*LOG10(T84/80))),0))</f>
        <v>0</v>
      </c>
      <c r="AH84" s="3"/>
    </row>
    <row r="85" spans="1:34" ht="12.75">
      <c r="A85" s="7"/>
      <c r="B85" s="89"/>
      <c r="C85" s="25"/>
      <c r="D85" s="44"/>
      <c r="E85" s="44"/>
      <c r="F85" s="44"/>
      <c r="G85" s="4"/>
      <c r="H85" s="44"/>
      <c r="I85" s="88"/>
      <c r="J85" s="7"/>
      <c r="K85" s="7"/>
      <c r="L85" s="7"/>
      <c r="M85" s="7"/>
      <c r="N85" s="7"/>
      <c r="O85" s="7"/>
      <c r="P85" s="3"/>
      <c r="Q85" s="3"/>
      <c r="R85" s="3"/>
      <c r="S85" s="6">
        <f t="shared" si="3"/>
        <v>81</v>
      </c>
      <c r="T85" s="11">
        <f>IF(LEFT($N$39,1)="t",79/99+T84,IF(LEFT($N$39,1)="g",1+T84,((($N$45-$M$45)/99))+T84))</f>
        <v>432.8282828282818</v>
      </c>
      <c r="U85" s="75" t="str">
        <f>IMDIV(IMDIV(1,IMSUM(IMDIV(1,COMPLEX($F$41,IF($D$41&lt;0,0,$D$41)*$T85*PI()*0.002)),IMDIV(1,COMPLEX(0,-500000/(IF($C$41&lt;=0.00001,0.00001,$C$41)*$T85*PI()))),IMDIV(1,COMPLEX(0,IF($E$41&lt;1,10000000000,$E$41)*$T85*PI()*2)))),IMSUM(COMPLEX($B$41,0),IMDIV(1,IMSUM(IMDIV(1,COMPLEX($F$41,IF($D$41&lt;0,0,$D$41)*$T85*PI()*0.002)),IMDIV(1,COMPLEX(0,-500000/(IF($C$41&lt;=0.00001,0.00001,$C$41)*$T85*PI()))),IMDIV(1,COMPLEX(0,IF($E$41&lt;1,10000000000,$E$41)*$T85*PI()*2))))))</f>
        <v>0.737671197602449+0.249694456438221i</v>
      </c>
      <c r="V85" s="76">
        <f>IMABS(IMPRODUCT(U85,IMDIV(COMPLEX($F$41,0),COMPLEX($F$41,IF($D$41&lt;0,0,$D$41)*$T85*PI()*0.002))))</f>
        <v>0.36216719930750024</v>
      </c>
      <c r="W85" s="11">
        <f>IF(OR($B$41=0,$F$41=0),0,IF(V85=0.5,-300,20*LOG10(ABS(1-2*V85))))</f>
        <v>-11.192348469014163</v>
      </c>
      <c r="X85" s="78" t="str">
        <f>IMDIV(IMDIV(1,IMSUM(IMDIV(1,COMPLEX($K$41,IF($I$41&lt;0,0,$I$41)*$T85*PI()*0.002)),IMDIV(1,COMPLEX(0,-500000/(IF($H$41&lt;=0.00001,0.00001,$H$41)*$T85*PI()))),IMDIV(1,COMPLEX(0,IF($J$41&lt;1,10000000000,$J$41)*$T85*PI()*2)))),IMSUM(COMPLEX($G$41,0),IMDIV(1,IMSUM(IMDIV(1,COMPLEX($K$41,IF($I$41&lt;0,0,$I$41)*$T85*PI()*0.002)),IMDIV(1,COMPLEX(0,-500000/(IF($H$41&lt;=0.00001,0.00001,$H$41)*$T85*PI()))),IMDIV(1,COMPLEX(0,IF($J$41&lt;1,10000000000,$J$41)*$T85*PI()*2))))))</f>
        <v>0.812588403413219-8.83312251599692E-002i</v>
      </c>
      <c r="Y85" s="77">
        <f>IMABS(IMPRODUCT(X85,IMDIV(COMPLEX($K$41,0),COMPLEX($K$41,IF($I$41&lt;0,0,$I$41)*$T85*PI()*0.002))))</f>
        <v>0.38011325248314254</v>
      </c>
      <c r="Z85" s="11">
        <f>IF(OR($G$41=0,$K$41=0),0,IF(Y85=0.5,-300,20*LOG10(ABS(1-2*Y85))))</f>
        <v>-12.403976524559724</v>
      </c>
      <c r="AA85" s="78" t="str">
        <f>IMDIV(IMDIV(1,IMSUM(IMDIV(1,COMPLEX($F$45,IF($D$45&lt;0,0,$D$45)*$T85*PI()*0.002)),IMDIV(1,COMPLEX(0,-500000/(IF($C$45&lt;=0.00001,0.00001,$C$45)*$T85*PI()))),IMDIV(1,COMPLEX(0,IF($E$45&lt;1,10000000000,$E$45)*$T85*PI()*2)))),IMSUM(COMPLEX($B$45,0),IMDIV(1,IMSUM(IMDIV(1,COMPLEX($F$45,IF($D$45&lt;0,0,$D$45)*$T85*PI()*0.002)),IMDIV(1,COMPLEX(0,-500000/(IF($C$45&lt;=0.00001,0.00001,$C$45)*$T85*PI()))),IMDIV(1,COMPLEX(0,IF($E$45&lt;1,10000000000,$E$45)*$T85*PI()*2))))))</f>
        <v>0.129140699038067-0.335355600654032i</v>
      </c>
      <c r="AB85" s="77">
        <f>IMABS(IMPRODUCT(AA85,IMDIV(COMPLEX($F$45,0),COMPLEX($F$45,IF($D$45&lt;0,0,$D$45)*$T85*PI()*0.002))))</f>
        <v>0</v>
      </c>
      <c r="AC85" s="11">
        <f>IF(OR($B$45=0,$F$45=0),0,IF(AB85=0.5,-300,20*LOG10(ABS(1-2*AB85))))</f>
        <v>0</v>
      </c>
      <c r="AD85" s="78">
        <f>IMABS(IMPRODUCT(IMDIV(IMDIV(IMPRODUCT(COMPLEX(0,-500000/(IF($H$45&lt;=0.00001,0.00001,$H$45)*$T85*PI())),COMPLEX($K$45,IF($I$45&lt;0,0,$I$45)*$T85*PI()*0.002)),IMSUM(COMPLEX(0,-500000/(IF($H$45&lt;=0.00001,0.00001,$H$45)*$T85*PI())),COMPLEX($K$45,IF($I$45&lt;0,0,$I$45)*$T85*PI()*0.002))),IMSUM(COMPLEX($G$45,0),IMDIV(IMPRODUCT(COMPLEX(0,-500000/(IF($H$45&lt;=0.00001,0.00001,$H$45)*$T85*PI())),COMPLEX($K$45,IF($I$45&lt;0,0,$I$45)*$T85*PI()*0.002)),IMSUM(COMPLEX(0,-500000/(IF($H$45&lt;=0.00001,0.00001,$H$45)*$T85*PI())),COMPLEX($K$45,IF($I$45&lt;0,0,$I$45)*$T85*PI()*0.002))))),IMDIV(COMPLEX($K$45,0),COMPLEX($K$45,IF($I$45&lt;0,0,$I$45)*$T85*PI()*0.002))))</f>
        <v>0</v>
      </c>
      <c r="AE85" s="77">
        <f>IMABS(IMPRODUCT(AD85,IMDIV(COMPLEX($K$45,0),COMPLEX($K$45,IF($I$45&lt;0,0,$I$45)*$T85*PI()*0.002))))</f>
        <v>0</v>
      </c>
      <c r="AF85" s="11">
        <f>IF(OR($G$45=0,$K$45=0),0,IF(AE85=0.5,-300,20*LOG10(ABS(1-2*AE85))))</f>
        <v>0</v>
      </c>
      <c r="AG85" s="11">
        <f>IF(LEFT($N$39,1)="t",IF(T85&lt;=30,-16,IF(T85&gt;=60,-10,-(16-20*LOG10(T85/30)))),IF(LEFT($N$39,1)="g",IF(T85&lt;=40,-16,-(10-20*LOG10(T85/80))),0))</f>
        <v>0</v>
      </c>
      <c r="AH85" s="3"/>
    </row>
    <row r="86" spans="1:34" ht="12.75">
      <c r="A86" s="7"/>
      <c r="B86" s="89"/>
      <c r="C86" s="25"/>
      <c r="D86" s="44"/>
      <c r="E86" s="44"/>
      <c r="F86" s="44"/>
      <c r="G86" s="4"/>
      <c r="H86" s="44"/>
      <c r="I86" s="88"/>
      <c r="J86" s="7"/>
      <c r="K86" s="7"/>
      <c r="L86" s="7"/>
      <c r="M86" s="7"/>
      <c r="N86" s="7"/>
      <c r="O86" s="7"/>
      <c r="P86" s="3"/>
      <c r="Q86" s="3"/>
      <c r="R86" s="3"/>
      <c r="S86" s="6">
        <f t="shared" si="3"/>
        <v>82</v>
      </c>
      <c r="T86" s="11">
        <f>IF(LEFT($N$39,1)="t",79/99+T85,IF(LEFT($N$39,1)="g",1+T85,((($N$45-$M$45)/99))+T85))</f>
        <v>436.3636363636353</v>
      </c>
      <c r="U86" s="75" t="str">
        <f>IMDIV(IMDIV(1,IMSUM(IMDIV(1,COMPLEX($F$41,IF($D$41&lt;0,0,$D$41)*$T86*PI()*0.002)),IMDIV(1,COMPLEX(0,-500000/(IF($C$41&lt;=0.00001,0.00001,$C$41)*$T86*PI()))),IMDIV(1,COMPLEX(0,IF($E$41&lt;1,10000000000,$E$41)*$T86*PI()*2)))),IMSUM(COMPLEX($B$41,0),IMDIV(1,IMSUM(IMDIV(1,COMPLEX($F$41,IF($D$41&lt;0,0,$D$41)*$T86*PI()*0.002)),IMDIV(1,COMPLEX(0,-500000/(IF($C$41&lt;=0.00001,0.00001,$C$41)*$T86*PI()))),IMDIV(1,COMPLEX(0,IF($E$41&lt;1,10000000000,$E$41)*$T86*PI()*2))))))</f>
        <v>0.739700744206702+0.249786389693261i</v>
      </c>
      <c r="V86" s="76">
        <f>IMABS(IMPRODUCT(U86,IMDIV(COMPLEX($F$41,0),COMPLEX($F$41,IF($D$41&lt;0,0,$D$41)*$T86*PI()*0.002))))</f>
        <v>0.3607635136079582</v>
      </c>
      <c r="W86" s="11">
        <f>IF(OR($B$41=0,$F$41=0),0,IF(V86=0.5,-300,20*LOG10(ABS(1-2*V86))))</f>
        <v>-11.104338978589276</v>
      </c>
      <c r="X86" s="78" t="str">
        <f>IMDIV(IMDIV(1,IMSUM(IMDIV(1,COMPLEX($K$41,IF($I$41&lt;0,0,$I$41)*$T86*PI()*0.002)),IMDIV(1,COMPLEX(0,-500000/(IF($H$41&lt;=0.00001,0.00001,$H$41)*$T86*PI()))),IMDIV(1,COMPLEX(0,IF($J$41&lt;1,10000000000,$J$41)*$T86*PI()*2)))),IMSUM(COMPLEX($G$41,0),IMDIV(1,IMSUM(IMDIV(1,COMPLEX($K$41,IF($I$41&lt;0,0,$I$41)*$T86*PI()*0.002)),IMDIV(1,COMPLEX(0,-500000/(IF($H$41&lt;=0.00001,0.00001,$H$41)*$T86*PI()))),IMDIV(1,COMPLEX(0,IF($J$41&lt;1,10000000000,$J$41)*$T86*PI()*2))))))</f>
        <v>0.813445021698125-9.28795096153911E-002i</v>
      </c>
      <c r="Y86" s="77">
        <f>IMABS(IMPRODUCT(X86,IMDIV(COMPLEX($K$41,0),COMPLEX($K$41,IF($I$41&lt;0,0,$I$41)*$T86*PI()*0.002))))</f>
        <v>0.37831946165412417</v>
      </c>
      <c r="Z86" s="11">
        <f>IF(OR($G$41=0,$K$41=0),0,IF(Y86=0.5,-300,20*LOG10(ABS(1-2*Y86))))</f>
        <v>-12.27497763713547</v>
      </c>
      <c r="AA86" s="78" t="str">
        <f>IMDIV(IMDIV(1,IMSUM(IMDIV(1,COMPLEX($F$45,IF($D$45&lt;0,0,$D$45)*$T86*PI()*0.002)),IMDIV(1,COMPLEX(0,-500000/(IF($C$45&lt;=0.00001,0.00001,$C$45)*$T86*PI()))),IMDIV(1,COMPLEX(0,IF($E$45&lt;1,10000000000,$E$45)*$T86*PI()*2)))),IMSUM(COMPLEX($B$45,0),IMDIV(1,IMSUM(IMDIV(1,COMPLEX($F$45,IF($D$45&lt;0,0,$D$45)*$T86*PI()*0.002)),IMDIV(1,COMPLEX(0,-500000/(IF($C$45&lt;=0.00001,0.00001,$C$45)*$T86*PI()))),IMDIV(1,COMPLEX(0,IF($E$45&lt;1,10000000000,$E$45)*$T86*PI()*2))))))</f>
        <v>0.127152655331731-0.333143899199461i</v>
      </c>
      <c r="AB86" s="77">
        <f>IMABS(IMPRODUCT(AA86,IMDIV(COMPLEX($F$45,0),COMPLEX($F$45,IF($D$45&lt;0,0,$D$45)*$T86*PI()*0.002))))</f>
        <v>0</v>
      </c>
      <c r="AC86" s="11">
        <f>IF(OR($B$45=0,$F$45=0),0,IF(AB86=0.5,-300,20*LOG10(ABS(1-2*AB86))))</f>
        <v>0</v>
      </c>
      <c r="AD86" s="78">
        <f>IMABS(IMPRODUCT(IMDIV(IMDIV(IMPRODUCT(COMPLEX(0,-500000/(IF($H$45&lt;=0.00001,0.00001,$H$45)*$T86*PI())),COMPLEX($K$45,IF($I$45&lt;0,0,$I$45)*$T86*PI()*0.002)),IMSUM(COMPLEX(0,-500000/(IF($H$45&lt;=0.00001,0.00001,$H$45)*$T86*PI())),COMPLEX($K$45,IF($I$45&lt;0,0,$I$45)*$T86*PI()*0.002))),IMSUM(COMPLEX($G$45,0),IMDIV(IMPRODUCT(COMPLEX(0,-500000/(IF($H$45&lt;=0.00001,0.00001,$H$45)*$T86*PI())),COMPLEX($K$45,IF($I$45&lt;0,0,$I$45)*$T86*PI()*0.002)),IMSUM(COMPLEX(0,-500000/(IF($H$45&lt;=0.00001,0.00001,$H$45)*$T86*PI())),COMPLEX($K$45,IF($I$45&lt;0,0,$I$45)*$T86*PI()*0.002))))),IMDIV(COMPLEX($K$45,0),COMPLEX($K$45,IF($I$45&lt;0,0,$I$45)*$T86*PI()*0.002))))</f>
        <v>0</v>
      </c>
      <c r="AE86" s="77">
        <f>IMABS(IMPRODUCT(AD86,IMDIV(COMPLEX($K$45,0),COMPLEX($K$45,IF($I$45&lt;0,0,$I$45)*$T86*PI()*0.002))))</f>
        <v>0</v>
      </c>
      <c r="AF86" s="11">
        <f>IF(OR($G$45=0,$K$45=0),0,IF(AE86=0.5,-300,20*LOG10(ABS(1-2*AE86))))</f>
        <v>0</v>
      </c>
      <c r="AG86" s="11">
        <f>IF(LEFT($N$39,1)="t",IF(T86&lt;=30,-16,IF(T86&gt;=60,-10,-(16-20*LOG10(T86/30)))),IF(LEFT($N$39,1)="g",IF(T86&lt;=40,-16,-(10-20*LOG10(T86/80))),0))</f>
        <v>0</v>
      </c>
      <c r="AH86" s="3"/>
    </row>
    <row r="87" spans="1:34" ht="12.75">
      <c r="A87" s="7"/>
      <c r="B87" s="89"/>
      <c r="C87" s="25"/>
      <c r="D87" s="44"/>
      <c r="E87" s="44"/>
      <c r="F87" s="44"/>
      <c r="G87" s="4"/>
      <c r="H87" s="44"/>
      <c r="I87" s="88"/>
      <c r="J87" s="7"/>
      <c r="K87" s="7"/>
      <c r="L87" s="7"/>
      <c r="M87" s="7"/>
      <c r="N87" s="7"/>
      <c r="O87" s="7"/>
      <c r="P87" s="3"/>
      <c r="Q87" s="3"/>
      <c r="R87" s="3"/>
      <c r="S87" s="6">
        <f t="shared" si="3"/>
        <v>83</v>
      </c>
      <c r="T87" s="11">
        <f>IF(LEFT($N$39,1)="t",79/99+T86,IF(LEFT($N$39,1)="g",1+T86,((($N$45-$M$45)/99))+T86))</f>
        <v>439.8989898989888</v>
      </c>
      <c r="U87" s="75" t="str">
        <f>IMDIV(IMDIV(1,IMSUM(IMDIV(1,COMPLEX($F$41,IF($D$41&lt;0,0,$D$41)*$T87*PI()*0.002)),IMDIV(1,COMPLEX(0,-500000/(IF($C$41&lt;=0.00001,0.00001,$C$41)*$T87*PI()))),IMDIV(1,COMPLEX(0,IF($E$41&lt;1,10000000000,$E$41)*$T87*PI()*2)))),IMSUM(COMPLEX($B$41,0),IMDIV(1,IMSUM(IMDIV(1,COMPLEX($F$41,IF($D$41&lt;0,0,$D$41)*$T87*PI()*0.002)),IMDIV(1,COMPLEX(0,-500000/(IF($C$41&lt;=0.00001,0.00001,$C$41)*$T87*PI()))),IMDIV(1,COMPLEX(0,IF($E$41&lt;1,10000000000,$E$41)*$T87*PI()*2))))))</f>
        <v>0.741715259107596+0.24986130644527i</v>
      </c>
      <c r="V87" s="76">
        <f>IMABS(IMPRODUCT(U87,IMDIV(COMPLEX($F$41,0),COMPLEX($F$41,IF($D$41&lt;0,0,$D$41)*$T87*PI()*0.002))))</f>
        <v>0.3593648021941088</v>
      </c>
      <c r="W87" s="11">
        <f>IF(OR($B$41=0,$F$41=0),0,IF(V87=0.5,-300,20*LOG10(ABS(1-2*V87))))</f>
        <v>-11.017519519442915</v>
      </c>
      <c r="X87" s="78" t="str">
        <f>IMDIV(IMDIV(1,IMSUM(IMDIV(1,COMPLEX($K$41,IF($I$41&lt;0,0,$I$41)*$T87*PI()*0.002)),IMDIV(1,COMPLEX(0,-500000/(IF($H$41&lt;=0.00001,0.00001,$H$41)*$T87*PI()))),IMDIV(1,COMPLEX(0,IF($J$41&lt;1,10000000000,$J$41)*$T87*PI()*2)))),IMSUM(COMPLEX($G$41,0),IMDIV(1,IMSUM(IMDIV(1,COMPLEX($K$41,IF($I$41&lt;0,0,$I$41)*$T87*PI()*0.002)),IMDIV(1,COMPLEX(0,-500000/(IF($H$41&lt;=0.00001,0.00001,$H$41)*$T87*PI()))),IMDIV(1,COMPLEX(0,IF($J$41&lt;1,10000000000,$J$41)*$T87*PI()*2))))))</f>
        <v>0.814225020010667-9.74402704389821E-002i</v>
      </c>
      <c r="Y87" s="77">
        <f>IMABS(IMPRODUCT(X87,IMDIV(COMPLEX($K$41,0),COMPLEX($K$41,IF($I$41&lt;0,0,$I$41)*$T87*PI()*0.002))))</f>
        <v>0.3765209562508765</v>
      </c>
      <c r="Z87" s="11">
        <f>IF(OR($G$41=0,$K$41=0),0,IF(Y87=0.5,-300,20*LOG10(ABS(1-2*Y87))))</f>
        <v>-12.147534935839442</v>
      </c>
      <c r="AA87" s="78" t="str">
        <f>IMDIV(IMDIV(1,IMSUM(IMDIV(1,COMPLEX($F$45,IF($D$45&lt;0,0,$D$45)*$T87*PI()*0.002)),IMDIV(1,COMPLEX(0,-500000/(IF($C$45&lt;=0.00001,0.00001,$C$45)*$T87*PI()))),IMDIV(1,COMPLEX(0,IF($E$45&lt;1,10000000000,$E$45)*$T87*PI()*2)))),IMSUM(COMPLEX($B$45,0),IMDIV(1,IMSUM(IMDIV(1,COMPLEX($F$45,IF($D$45&lt;0,0,$D$45)*$T87*PI()*0.002)),IMDIV(1,COMPLEX(0,-500000/(IF($C$45&lt;=0.00001,0.00001,$C$45)*$T87*PI()))),IMDIV(1,COMPLEX(0,IF($E$45&lt;1,10000000000,$E$45)*$T87*PI()*2))))))</f>
        <v>0.125209328314342-0.330956118567724i</v>
      </c>
      <c r="AB87" s="77">
        <f>IMABS(IMPRODUCT(AA87,IMDIV(COMPLEX($F$45,0),COMPLEX($F$45,IF($D$45&lt;0,0,$D$45)*$T87*PI()*0.002))))</f>
        <v>0</v>
      </c>
      <c r="AC87" s="11">
        <f>IF(OR($B$45=0,$F$45=0),0,IF(AB87=0.5,-300,20*LOG10(ABS(1-2*AB87))))</f>
        <v>0</v>
      </c>
      <c r="AD87" s="78">
        <f>IMABS(IMPRODUCT(IMDIV(IMDIV(IMPRODUCT(COMPLEX(0,-500000/(IF($H$45&lt;=0.00001,0.00001,$H$45)*$T87*PI())),COMPLEX($K$45,IF($I$45&lt;0,0,$I$45)*$T87*PI()*0.002)),IMSUM(COMPLEX(0,-500000/(IF($H$45&lt;=0.00001,0.00001,$H$45)*$T87*PI())),COMPLEX($K$45,IF($I$45&lt;0,0,$I$45)*$T87*PI()*0.002))),IMSUM(COMPLEX($G$45,0),IMDIV(IMPRODUCT(COMPLEX(0,-500000/(IF($H$45&lt;=0.00001,0.00001,$H$45)*$T87*PI())),COMPLEX($K$45,IF($I$45&lt;0,0,$I$45)*$T87*PI()*0.002)),IMSUM(COMPLEX(0,-500000/(IF($H$45&lt;=0.00001,0.00001,$H$45)*$T87*PI())),COMPLEX($K$45,IF($I$45&lt;0,0,$I$45)*$T87*PI()*0.002))))),IMDIV(COMPLEX($K$45,0),COMPLEX($K$45,IF($I$45&lt;0,0,$I$45)*$T87*PI()*0.002))))</f>
        <v>0</v>
      </c>
      <c r="AE87" s="77">
        <f>IMABS(IMPRODUCT(AD87,IMDIV(COMPLEX($K$45,0),COMPLEX($K$45,IF($I$45&lt;0,0,$I$45)*$T87*PI()*0.002))))</f>
        <v>0</v>
      </c>
      <c r="AF87" s="11">
        <f>IF(OR($G$45=0,$K$45=0),0,IF(AE87=0.5,-300,20*LOG10(ABS(1-2*AE87))))</f>
        <v>0</v>
      </c>
      <c r="AG87" s="11">
        <f>IF(LEFT($N$39,1)="t",IF(T87&lt;=30,-16,IF(T87&gt;=60,-10,-(16-20*LOG10(T87/30)))),IF(LEFT($N$39,1)="g",IF(T87&lt;=40,-16,-(10-20*LOG10(T87/80))),0))</f>
        <v>0</v>
      </c>
      <c r="AH87" s="3"/>
    </row>
    <row r="88" spans="1:34" ht="12.75">
      <c r="A88" s="7"/>
      <c r="B88" s="89"/>
      <c r="C88" s="25"/>
      <c r="D88" s="44"/>
      <c r="E88" s="44"/>
      <c r="F88" s="44"/>
      <c r="G88" s="4"/>
      <c r="H88" s="44"/>
      <c r="I88" s="88"/>
      <c r="J88" s="7"/>
      <c r="K88" s="7"/>
      <c r="L88" s="7"/>
      <c r="M88" s="7"/>
      <c r="N88" s="7"/>
      <c r="O88" s="7"/>
      <c r="P88" s="3"/>
      <c r="Q88" s="3"/>
      <c r="R88" s="3"/>
      <c r="S88" s="6">
        <f t="shared" si="3"/>
        <v>84</v>
      </c>
      <c r="T88" s="11">
        <f>IF(LEFT($N$39,1)="t",79/99+T87,IF(LEFT($N$39,1)="g",1+T87,((($N$45-$M$45)/99))+T87))</f>
        <v>443.43434343434234</v>
      </c>
      <c r="U88" s="75" t="str">
        <f>IMDIV(IMDIV(1,IMSUM(IMDIV(1,COMPLEX($F$41,IF($D$41&lt;0,0,$D$41)*$T88*PI()*0.002)),IMDIV(1,COMPLEX(0,-500000/(IF($C$41&lt;=0.00001,0.00001,$C$41)*$T88*PI()))),IMDIV(1,COMPLEX(0,IF($E$41&lt;1,10000000000,$E$41)*$T88*PI()*2)))),IMSUM(COMPLEX($B$41,0),IMDIV(1,IMSUM(IMDIV(1,COMPLEX($F$41,IF($D$41&lt;0,0,$D$41)*$T88*PI()*0.002)),IMDIV(1,COMPLEX(0,-500000/(IF($C$41&lt;=0.00001,0.00001,$C$41)*$T88*PI()))),IMDIV(1,COMPLEX(0,IF($E$41&lt;1,10000000000,$E$41)*$T88*PI()*2))))))</f>
        <v>0.743714714112792+0.249919584784461i</v>
      </c>
      <c r="V88" s="76">
        <f>IMABS(IMPRODUCT(U88,IMDIV(COMPLEX($F$41,0),COMPLEX($F$41,IF($D$41&lt;0,0,$D$41)*$T88*PI()*0.002))))</f>
        <v>0.35797114306335226</v>
      </c>
      <c r="W88" s="11">
        <f>IF(OR($B$41=0,$F$41=0),0,IF(V88=0.5,-300,20*LOG10(ABS(1-2*V88))))</f>
        <v>-10.931868250450991</v>
      </c>
      <c r="X88" s="78" t="str">
        <f>IMDIV(IMDIV(1,IMSUM(IMDIV(1,COMPLEX($K$41,IF($I$41&lt;0,0,$I$41)*$T88*PI()*0.002)),IMDIV(1,COMPLEX(0,-500000/(IF($H$41&lt;=0.00001,0.00001,$H$41)*$T88*PI()))),IMDIV(1,COMPLEX(0,IF($J$41&lt;1,10000000000,$J$41)*$T88*PI()*2)))),IMSUM(COMPLEX($G$41,0),IMDIV(1,IMSUM(IMDIV(1,COMPLEX($K$41,IF($I$41&lt;0,0,$I$41)*$T88*PI()*0.002)),IMDIV(1,COMPLEX(0,-500000/(IF($H$41&lt;=0.00001,0.00001,$H$41)*$T88*PI()))),IMDIV(1,COMPLEX(0,IF($J$41&lt;1,10000000000,$J$41)*$T88*PI()*2))))))</f>
        <v>0.814928565972658-0.102011707585522i</v>
      </c>
      <c r="Y88" s="77">
        <f>IMABS(IMPRODUCT(X88,IMDIV(COMPLEX($K$41,0),COMPLEX($K$41,IF($I$41&lt;0,0,$I$41)*$T88*PI()*0.002))))</f>
        <v>0.3747180404649486</v>
      </c>
      <c r="Z88" s="11">
        <f>IF(OR($G$41=0,$K$41=0),0,IF(Y88=0.5,-300,20*LOG10(ABS(1-2*Y88))))</f>
        <v>-12.021629335386097</v>
      </c>
      <c r="AA88" s="78" t="str">
        <f>IMDIV(IMDIV(1,IMSUM(IMDIV(1,COMPLEX($F$45,IF($D$45&lt;0,0,$D$45)*$T88*PI()*0.002)),IMDIV(1,COMPLEX(0,-500000/(IF($C$45&lt;=0.00001,0.00001,$C$45)*$T88*PI()))),IMDIV(1,COMPLEX(0,IF($E$45&lt;1,10000000000,$E$45)*$T88*PI()*2)))),IMSUM(COMPLEX($B$45,0),IMDIV(1,IMSUM(IMDIV(1,COMPLEX($F$45,IF($D$45&lt;0,0,$D$45)*$T88*PI()*0.002)),IMDIV(1,COMPLEX(0,-500000/(IF($C$45&lt;=0.00001,0.00001,$C$45)*$T88*PI()))),IMDIV(1,COMPLEX(0,IF($E$45&lt;1,10000000000,$E$45)*$T88*PI()*2))))))</f>
        <v>0.123309415284239-0.328792036683521i</v>
      </c>
      <c r="AB88" s="77">
        <f>IMABS(IMPRODUCT(AA88,IMDIV(COMPLEX($F$45,0),COMPLEX($F$45,IF($D$45&lt;0,0,$D$45)*$T88*PI()*0.002))))</f>
        <v>0</v>
      </c>
      <c r="AC88" s="11">
        <f>IF(OR($B$45=0,$F$45=0),0,IF(AB88=0.5,-300,20*LOG10(ABS(1-2*AB88))))</f>
        <v>0</v>
      </c>
      <c r="AD88" s="78">
        <f>IMABS(IMPRODUCT(IMDIV(IMDIV(IMPRODUCT(COMPLEX(0,-500000/(IF($H$45&lt;=0.00001,0.00001,$H$45)*$T88*PI())),COMPLEX($K$45,IF($I$45&lt;0,0,$I$45)*$T88*PI()*0.002)),IMSUM(COMPLEX(0,-500000/(IF($H$45&lt;=0.00001,0.00001,$H$45)*$T88*PI())),COMPLEX($K$45,IF($I$45&lt;0,0,$I$45)*$T88*PI()*0.002))),IMSUM(COMPLEX($G$45,0),IMDIV(IMPRODUCT(COMPLEX(0,-500000/(IF($H$45&lt;=0.00001,0.00001,$H$45)*$T88*PI())),COMPLEX($K$45,IF($I$45&lt;0,0,$I$45)*$T88*PI()*0.002)),IMSUM(COMPLEX(0,-500000/(IF($H$45&lt;=0.00001,0.00001,$H$45)*$T88*PI())),COMPLEX($K$45,IF($I$45&lt;0,0,$I$45)*$T88*PI()*0.002))))),IMDIV(COMPLEX($K$45,0),COMPLEX($K$45,IF($I$45&lt;0,0,$I$45)*$T88*PI()*0.002))))</f>
        <v>0</v>
      </c>
      <c r="AE88" s="77">
        <f>IMABS(IMPRODUCT(AD88,IMDIV(COMPLEX($K$45,0),COMPLEX($K$45,IF($I$45&lt;0,0,$I$45)*$T88*PI()*0.002))))</f>
        <v>0</v>
      </c>
      <c r="AF88" s="11">
        <f>IF(OR($G$45=0,$K$45=0),0,IF(AE88=0.5,-300,20*LOG10(ABS(1-2*AE88))))</f>
        <v>0</v>
      </c>
      <c r="AG88" s="11">
        <f>IF(LEFT($N$39,1)="t",IF(T88&lt;=30,-16,IF(T88&gt;=60,-10,-(16-20*LOG10(T88/30)))),IF(LEFT($N$39,1)="g",IF(T88&lt;=40,-16,-(10-20*LOG10(T88/80))),0))</f>
        <v>0</v>
      </c>
      <c r="AH88" s="3"/>
    </row>
    <row r="89" spans="1:34" ht="12.75">
      <c r="A89" s="7"/>
      <c r="B89" s="89"/>
      <c r="C89" s="25"/>
      <c r="D89" s="44"/>
      <c r="E89" s="44"/>
      <c r="F89" s="44"/>
      <c r="G89" s="4"/>
      <c r="H89" s="44"/>
      <c r="I89" s="88"/>
      <c r="J89" s="7"/>
      <c r="K89" s="7"/>
      <c r="L89" s="7"/>
      <c r="M89" s="7"/>
      <c r="N89" s="7"/>
      <c r="O89" s="7"/>
      <c r="P89" s="3"/>
      <c r="Q89" s="3"/>
      <c r="R89" s="3"/>
      <c r="S89" s="6">
        <f t="shared" si="3"/>
        <v>85</v>
      </c>
      <c r="T89" s="11">
        <f>IF(LEFT($N$39,1)="t",79/99+T88,IF(LEFT($N$39,1)="g",1+T88,((($N$45-$M$45)/99))+T88))</f>
        <v>446.96969696969586</v>
      </c>
      <c r="U89" s="75" t="str">
        <f>IMDIV(IMDIV(1,IMSUM(IMDIV(1,COMPLEX($F$41,IF($D$41&lt;0,0,$D$41)*$T89*PI()*0.002)),IMDIV(1,COMPLEX(0,-500000/(IF($C$41&lt;=0.00001,0.00001,$C$41)*$T89*PI()))),IMDIV(1,COMPLEX(0,IF($E$41&lt;1,10000000000,$E$41)*$T89*PI()*2)))),IMSUM(COMPLEX($B$41,0),IMDIV(1,IMSUM(IMDIV(1,COMPLEX($F$41,IF($D$41&lt;0,0,$D$41)*$T89*PI()*0.002)),IMDIV(1,COMPLEX(0,-500000/(IF($C$41&lt;=0.00001,0.00001,$C$41)*$T89*PI()))),IMDIV(1,COMPLEX(0,IF($E$41&lt;1,10000000000,$E$41)*$T89*PI()*2))))))</f>
        <v>0.745699087448459+0.249961597368808i</v>
      </c>
      <c r="V89" s="76">
        <f>IMABS(IMPRODUCT(U89,IMDIV(COMPLEX($F$41,0),COMPLEX($F$41,IF($D$41&lt;0,0,$D$41)*$T89*PI()*0.002))))</f>
        <v>0.3565826107199128</v>
      </c>
      <c r="W89" s="11">
        <f>IF(OR($B$41=0,$F$41=0),0,IF(V89=0.5,-300,20*LOG10(ABS(1-2*V89))))</f>
        <v>-10.84736383685943</v>
      </c>
      <c r="X89" s="78" t="str">
        <f>IMDIV(IMDIV(1,IMSUM(IMDIV(1,COMPLEX($K$41,IF($I$41&lt;0,0,$I$41)*$T89*PI()*0.002)),IMDIV(1,COMPLEX(0,-500000/(IF($H$41&lt;=0.00001,0.00001,$H$41)*$T89*PI()))),IMDIV(1,COMPLEX(0,IF($J$41&lt;1,10000000000,$J$41)*$T89*PI()*2)))),IMSUM(COMPLEX($G$41,0),IMDIV(1,IMSUM(IMDIV(1,COMPLEX($K$41,IF($I$41&lt;0,0,$I$41)*$T89*PI()*0.002)),IMDIV(1,COMPLEX(0,-500000/(IF($H$41&lt;=0.00001,0.00001,$H$41)*$T89*PI()))),IMDIV(1,COMPLEX(0,IF($J$41&lt;1,10000000000,$J$41)*$T89*PI()*2))))))</f>
        <v>0.815555874363283-0.10659204073319i</v>
      </c>
      <c r="Y89" s="77">
        <f>IMABS(IMPRODUCT(X89,IMDIV(COMPLEX($K$41,0),COMPLEX($K$41,IF($I$41&lt;0,0,$I$41)*$T89*PI()*0.002))))</f>
        <v>0.37291101754595307</v>
      </c>
      <c r="Z89" s="11">
        <f>IF(OR($G$41=0,$K$41=0),0,IF(Y89=0.5,-300,20*LOG10(ABS(1-2*Y89))))</f>
        <v>-11.89724203658578</v>
      </c>
      <c r="AA89" s="78" t="str">
        <f>IMDIV(IMDIV(1,IMSUM(IMDIV(1,COMPLEX($F$45,IF($D$45&lt;0,0,$D$45)*$T89*PI()*0.002)),IMDIV(1,COMPLEX(0,-500000/(IF($C$45&lt;=0.00001,0.00001,$C$45)*$T89*PI()))),IMDIV(1,COMPLEX(0,IF($E$45&lt;1,10000000000,$E$45)*$T89*PI()*2)))),IMSUM(COMPLEX($B$45,0),IMDIV(1,IMSUM(IMDIV(1,COMPLEX($F$45,IF($D$45&lt;0,0,$D$45)*$T89*PI()*0.002)),IMDIV(1,COMPLEX(0,-500000/(IF($C$45&lt;=0.00001,0.00001,$C$45)*$T89*PI()))),IMDIV(1,COMPLEX(0,IF($E$45&lt;1,10000000000,$E$45)*$T89*PI()*2))))))</f>
        <v>0.121451659422631-0.3266514255994i</v>
      </c>
      <c r="AB89" s="77">
        <f>IMABS(IMPRODUCT(AA89,IMDIV(COMPLEX($F$45,0),COMPLEX($F$45,IF($D$45&lt;0,0,$D$45)*$T89*PI()*0.002))))</f>
        <v>0</v>
      </c>
      <c r="AC89" s="11">
        <f>IF(OR($B$45=0,$F$45=0),0,IF(AB89=0.5,-300,20*LOG10(ABS(1-2*AB89))))</f>
        <v>0</v>
      </c>
      <c r="AD89" s="78">
        <f>IMABS(IMPRODUCT(IMDIV(IMDIV(IMPRODUCT(COMPLEX(0,-500000/(IF($H$45&lt;=0.00001,0.00001,$H$45)*$T89*PI())),COMPLEX($K$45,IF($I$45&lt;0,0,$I$45)*$T89*PI()*0.002)),IMSUM(COMPLEX(0,-500000/(IF($H$45&lt;=0.00001,0.00001,$H$45)*$T89*PI())),COMPLEX($K$45,IF($I$45&lt;0,0,$I$45)*$T89*PI()*0.002))),IMSUM(COMPLEX($G$45,0),IMDIV(IMPRODUCT(COMPLEX(0,-500000/(IF($H$45&lt;=0.00001,0.00001,$H$45)*$T89*PI())),COMPLEX($K$45,IF($I$45&lt;0,0,$I$45)*$T89*PI()*0.002)),IMSUM(COMPLEX(0,-500000/(IF($H$45&lt;=0.00001,0.00001,$H$45)*$T89*PI())),COMPLEX($K$45,IF($I$45&lt;0,0,$I$45)*$T89*PI()*0.002))))),IMDIV(COMPLEX($K$45,0),COMPLEX($K$45,IF($I$45&lt;0,0,$I$45)*$T89*PI()*0.002))))</f>
        <v>0</v>
      </c>
      <c r="AE89" s="77">
        <f>IMABS(IMPRODUCT(AD89,IMDIV(COMPLEX($K$45,0),COMPLEX($K$45,IF($I$45&lt;0,0,$I$45)*$T89*PI()*0.002))))</f>
        <v>0</v>
      </c>
      <c r="AF89" s="11">
        <f>IF(OR($G$45=0,$K$45=0),0,IF(AE89=0.5,-300,20*LOG10(ABS(1-2*AE89))))</f>
        <v>0</v>
      </c>
      <c r="AG89" s="11">
        <f>IF(LEFT($N$39,1)="t",IF(T89&lt;=30,-16,IF(T89&gt;=60,-10,-(16-20*LOG10(T89/30)))),IF(LEFT($N$39,1)="g",IF(T89&lt;=40,-16,-(10-20*LOG10(T89/80))),0))</f>
        <v>0</v>
      </c>
      <c r="AH89" s="3"/>
    </row>
    <row r="90" spans="1:34" ht="12.75">
      <c r="A90" s="7"/>
      <c r="B90" s="89"/>
      <c r="C90" s="25"/>
      <c r="D90" s="44"/>
      <c r="E90" s="44"/>
      <c r="F90" s="44"/>
      <c r="G90" s="44"/>
      <c r="H90" s="44"/>
      <c r="I90" s="88"/>
      <c r="J90" s="7"/>
      <c r="K90" s="7"/>
      <c r="L90" s="7"/>
      <c r="M90" s="7"/>
      <c r="N90" s="7"/>
      <c r="O90" s="7"/>
      <c r="P90" s="3"/>
      <c r="Q90" s="3"/>
      <c r="R90" s="3"/>
      <c r="S90" s="6">
        <f t="shared" si="3"/>
        <v>86</v>
      </c>
      <c r="T90" s="11">
        <f>IF(LEFT($N$39,1)="t",79/99+T89,IF(LEFT($N$39,1)="g",1+T89,((($N$45-$M$45)/99))+T89))</f>
        <v>450.5050505050494</v>
      </c>
      <c r="U90" s="75" t="str">
        <f>IMDIV(IMDIV(1,IMSUM(IMDIV(1,COMPLEX($F$41,IF($D$41&lt;0,0,$D$41)*$T90*PI()*0.002)),IMDIV(1,COMPLEX(0,-500000/(IF($C$41&lt;=0.00001,0.00001,$C$41)*$T90*PI()))),IMDIV(1,COMPLEX(0,IF($E$41&lt;1,10000000000,$E$41)*$T90*PI()*2)))),IMSUM(COMPLEX($B$41,0),IMDIV(1,IMSUM(IMDIV(1,COMPLEX($F$41,IF($D$41&lt;0,0,$D$41)*$T90*PI()*0.002)),IMDIV(1,COMPLEX(0,-500000/(IF($C$41&lt;=0.00001,0.00001,$C$41)*$T90*PI()))),IMDIV(1,COMPLEX(0,IF($E$41&lt;1,10000000000,$E$41)*$T90*PI()*2))))))</f>
        <v>0.747668363527957+0.249987711403704i</v>
      </c>
      <c r="V90" s="76">
        <f>IMABS(IMPRODUCT(U90,IMDIV(COMPLEX($F$41,0),COMPLEX($F$41,IF($D$41&lt;0,0,$D$41)*$T90*PI()*0.002))))</f>
        <v>0.3551992762584443</v>
      </c>
      <c r="W90" s="11">
        <f>IF(OR($B$41=0,$F$41=0),0,IF(V90=0.5,-300,20*LOG10(ABS(1-2*V90))))</f>
        <v>-10.76398543566101</v>
      </c>
      <c r="X90" s="78" t="str">
        <f>IMDIV(IMDIV(1,IMSUM(IMDIV(1,COMPLEX($K$41,IF($I$41&lt;0,0,$I$41)*$T90*PI()*0.002)),IMDIV(1,COMPLEX(0,-500000/(IF($H$41&lt;=0.00001,0.00001,$H$41)*$T90*PI()))),IMDIV(1,COMPLEX(0,IF($J$41&lt;1,10000000000,$J$41)*$T90*PI()*2)))),IMSUM(COMPLEX($G$41,0),IMDIV(1,IMSUM(IMDIV(1,COMPLEX($K$41,IF($I$41&lt;0,0,$I$41)*$T90*PI()*0.002)),IMDIV(1,COMPLEX(0,-500000/(IF($H$41&lt;=0.00001,0.00001,$H$41)*$T90*PI()))),IMDIV(1,COMPLEX(0,IF($J$41&lt;1,10000000000,$J$41)*$T90*PI()*2))))))</f>
        <v>0.816107206020754-0.11117951060231i</v>
      </c>
      <c r="Y90" s="77">
        <f>IMABS(IMPRODUCT(X90,IMDIV(COMPLEX($K$41,0),COMPLEX($K$41,IF($I$41&lt;0,0,$I$41)*$T90*PI()*0.002))))</f>
        <v>0.3711001896038103</v>
      </c>
      <c r="Z90" s="11">
        <f>IF(OR($G$41=0,$K$41=0),0,IF(Y90=0.5,-300,20*LOG10(ABS(1-2*Y90))))</f>
        <v>-11.774354516060248</v>
      </c>
      <c r="AA90" s="78" t="str">
        <f>IMDIV(IMDIV(1,IMSUM(IMDIV(1,COMPLEX($F$45,IF($D$45&lt;0,0,$D$45)*$T90*PI()*0.002)),IMDIV(1,COMPLEX(0,-500000/(IF($C$45&lt;=0.00001,0.00001,$C$45)*$T90*PI()))),IMDIV(1,COMPLEX(0,IF($E$45&lt;1,10000000000,$E$45)*$T90*PI()*2)))),IMSUM(COMPLEX($B$45,0),IMDIV(1,IMSUM(IMDIV(1,COMPLEX($F$45,IF($D$45&lt;0,0,$D$45)*$T90*PI()*0.002)),IMDIV(1,COMPLEX(0,-500000/(IF($C$45&lt;=0.00001,0.00001,$C$45)*$T90*PI()))),IMDIV(1,COMPLEX(0,IF($E$45&lt;1,10000000000,$E$45)*$T90*PI()*2))))))</f>
        <v>0.119634847930742-0.324534052283162i</v>
      </c>
      <c r="AB90" s="77">
        <f>IMABS(IMPRODUCT(AA90,IMDIV(COMPLEX($F$45,0),COMPLEX($F$45,IF($D$45&lt;0,0,$D$45)*$T90*PI()*0.002))))</f>
        <v>0</v>
      </c>
      <c r="AC90" s="11">
        <f>IF(OR($B$45=0,$F$45=0),0,IF(AB90=0.5,-300,20*LOG10(ABS(1-2*AB90))))</f>
        <v>0</v>
      </c>
      <c r="AD90" s="78">
        <f>IMABS(IMPRODUCT(IMDIV(IMDIV(IMPRODUCT(COMPLEX(0,-500000/(IF($H$45&lt;=0.00001,0.00001,$H$45)*$T90*PI())),COMPLEX($K$45,IF($I$45&lt;0,0,$I$45)*$T90*PI()*0.002)),IMSUM(COMPLEX(0,-500000/(IF($H$45&lt;=0.00001,0.00001,$H$45)*$T90*PI())),COMPLEX($K$45,IF($I$45&lt;0,0,$I$45)*$T90*PI()*0.002))),IMSUM(COMPLEX($G$45,0),IMDIV(IMPRODUCT(COMPLEX(0,-500000/(IF($H$45&lt;=0.00001,0.00001,$H$45)*$T90*PI())),COMPLEX($K$45,IF($I$45&lt;0,0,$I$45)*$T90*PI()*0.002)),IMSUM(COMPLEX(0,-500000/(IF($H$45&lt;=0.00001,0.00001,$H$45)*$T90*PI())),COMPLEX($K$45,IF($I$45&lt;0,0,$I$45)*$T90*PI()*0.002))))),IMDIV(COMPLEX($K$45,0),COMPLEX($K$45,IF($I$45&lt;0,0,$I$45)*$T90*PI()*0.002))))</f>
        <v>0</v>
      </c>
      <c r="AE90" s="77">
        <f>IMABS(IMPRODUCT(AD90,IMDIV(COMPLEX($K$45,0),COMPLEX($K$45,IF($I$45&lt;0,0,$I$45)*$T90*PI()*0.002))))</f>
        <v>0</v>
      </c>
      <c r="AF90" s="11">
        <f>IF(OR($G$45=0,$K$45=0),0,IF(AE90=0.5,-300,20*LOG10(ABS(1-2*AE90))))</f>
        <v>0</v>
      </c>
      <c r="AG90" s="11">
        <f>IF(LEFT($N$39,1)="t",IF(T90&lt;=30,-16,IF(T90&gt;=60,-10,-(16-20*LOG10(T90/30)))),IF(LEFT($N$39,1)="g",IF(T90&lt;=40,-16,-(10-20*LOG10(T90/80))),0))</f>
        <v>0</v>
      </c>
      <c r="AH90" s="3"/>
    </row>
    <row r="91" spans="1:34" ht="12.75">
      <c r="A91" s="7"/>
      <c r="B91" s="89"/>
      <c r="C91" s="25"/>
      <c r="D91" s="44"/>
      <c r="E91" s="44"/>
      <c r="F91" s="44"/>
      <c r="G91" s="44"/>
      <c r="H91" s="44"/>
      <c r="I91" s="88"/>
      <c r="J91" s="7"/>
      <c r="K91" s="7"/>
      <c r="L91" s="7"/>
      <c r="M91" s="7"/>
      <c r="N91" s="7"/>
      <c r="O91" s="7"/>
      <c r="P91" s="3"/>
      <c r="Q91" s="3"/>
      <c r="R91" s="3"/>
      <c r="S91" s="6">
        <f t="shared" si="3"/>
        <v>87</v>
      </c>
      <c r="T91" s="11">
        <f>IF(LEFT($N$39,1)="t",79/99+T90,IF(LEFT($N$39,1)="g",1+T90,((($N$45-$M$45)/99))+T90))</f>
        <v>454.0404040404029</v>
      </c>
      <c r="U91" s="75" t="str">
        <f>IMDIV(IMDIV(1,IMSUM(IMDIV(1,COMPLEX($F$41,IF($D$41&lt;0,0,$D$41)*$T91*PI()*0.002)),IMDIV(1,COMPLEX(0,-500000/(IF($C$41&lt;=0.00001,0.00001,$C$41)*$T91*PI()))),IMDIV(1,COMPLEX(0,IF($E$41&lt;1,10000000000,$E$41)*$T91*PI()*2)))),IMSUM(COMPLEX($B$41,0),IMDIV(1,IMSUM(IMDIV(1,COMPLEX($F$41,IF($D$41&lt;0,0,$D$41)*$T91*PI()*0.002)),IMDIV(1,COMPLEX(0,-500000/(IF($C$41&lt;=0.00001,0.00001,$C$41)*$T91*PI()))),IMDIV(1,COMPLEX(0,IF($E$41&lt;1,10000000000,$E$41)*$T91*PI()*2))))))</f>
        <v>0.749622532725435+0.249998288627493i</v>
      </c>
      <c r="V91" s="76">
        <f>IMABS(IMPRODUCT(U91,IMDIV(COMPLEX($F$41,0),COMPLEX($F$41,IF($D$41&lt;0,0,$D$41)*$T91*PI()*0.002))))</f>
        <v>0.35382120744673257</v>
      </c>
      <c r="W91" s="11">
        <f>IF(OR($B$41=0,$F$41=0),0,IF(V91=0.5,-300,20*LOG10(ABS(1-2*V91))))</f>
        <v>-10.681712681502006</v>
      </c>
      <c r="X91" s="78" t="str">
        <f>IMDIV(IMDIV(1,IMSUM(IMDIV(1,COMPLEX($K$41,IF($I$41&lt;0,0,$I$41)*$T91*PI()*0.002)),IMDIV(1,COMPLEX(0,-500000/(IF($H$41&lt;=0.00001,0.00001,$H$41)*$T91*PI()))),IMDIV(1,COMPLEX(0,IF($J$41&lt;1,10000000000,$J$41)*$T91*PI()*2)))),IMSUM(COMPLEX($G$41,0),IMDIV(1,IMSUM(IMDIV(1,COMPLEX($K$41,IF($I$41&lt;0,0,$I$41)*$T91*PI()*0.002)),IMDIV(1,COMPLEX(0,-500000/(IF($H$41&lt;=0.00001,0.00001,$H$41)*$T91*PI()))),IMDIV(1,COMPLEX(0,IF($J$41&lt;1,10000000000,$J$41)*$T91*PI()*2))))))</f>
        <v>0.816582866706055-0.115772380217881i</v>
      </c>
      <c r="Y91" s="77">
        <f>IMABS(IMPRODUCT(X91,IMDIV(COMPLEX($K$41,0),COMPLEX($K$41,IF($I$41&lt;0,0,$I$41)*$T91*PI()*0.002))))</f>
        <v>0.3692858574151774</v>
      </c>
      <c r="Z91" s="11">
        <f>IF(OR($G$41=0,$K$41=0),0,IF(Y91=0.5,-300,20*LOG10(ABS(1-2*Y91))))</f>
        <v>-11.65294851655284</v>
      </c>
      <c r="AA91" s="78" t="str">
        <f>IMDIV(IMDIV(1,IMSUM(IMDIV(1,COMPLEX($F$45,IF($D$45&lt;0,0,$D$45)*$T91*PI()*0.002)),IMDIV(1,COMPLEX(0,-500000/(IF($C$45&lt;=0.00001,0.00001,$C$45)*$T91*PI()))),IMDIV(1,COMPLEX(0,IF($E$45&lt;1,10000000000,$E$45)*$T91*PI()*2)))),IMSUM(COMPLEX($B$45,0),IMDIV(1,IMSUM(IMDIV(1,COMPLEX($F$45,IF($D$45&lt;0,0,$D$45)*$T91*PI()*0.002)),IMDIV(1,COMPLEX(0,-500000/(IF($C$45&lt;=0.00001,0.00001,$C$45)*$T91*PI()))),IMDIV(1,COMPLEX(0,IF($E$45&lt;1,10000000000,$E$45)*$T91*PI()*2))))))</f>
        <v>0.117857810250754-0.322439679341192i</v>
      </c>
      <c r="AB91" s="77">
        <f>IMABS(IMPRODUCT(AA91,IMDIV(COMPLEX($F$45,0),COMPLEX($F$45,IF($D$45&lt;0,0,$D$45)*$T91*PI()*0.002))))</f>
        <v>0</v>
      </c>
      <c r="AC91" s="11">
        <f>IF(OR($B$45=0,$F$45=0),0,IF(AB91=0.5,-300,20*LOG10(ABS(1-2*AB91))))</f>
        <v>0</v>
      </c>
      <c r="AD91" s="78">
        <f>IMABS(IMPRODUCT(IMDIV(IMDIV(IMPRODUCT(COMPLEX(0,-500000/(IF($H$45&lt;=0.00001,0.00001,$H$45)*$T91*PI())),COMPLEX($K$45,IF($I$45&lt;0,0,$I$45)*$T91*PI()*0.002)),IMSUM(COMPLEX(0,-500000/(IF($H$45&lt;=0.00001,0.00001,$H$45)*$T91*PI())),COMPLEX($K$45,IF($I$45&lt;0,0,$I$45)*$T91*PI()*0.002))),IMSUM(COMPLEX($G$45,0),IMDIV(IMPRODUCT(COMPLEX(0,-500000/(IF($H$45&lt;=0.00001,0.00001,$H$45)*$T91*PI())),COMPLEX($K$45,IF($I$45&lt;0,0,$I$45)*$T91*PI()*0.002)),IMSUM(COMPLEX(0,-500000/(IF($H$45&lt;=0.00001,0.00001,$H$45)*$T91*PI())),COMPLEX($K$45,IF($I$45&lt;0,0,$I$45)*$T91*PI()*0.002))))),IMDIV(COMPLEX($K$45,0),COMPLEX($K$45,IF($I$45&lt;0,0,$I$45)*$T91*PI()*0.002))))</f>
        <v>0</v>
      </c>
      <c r="AE91" s="77">
        <f>IMABS(IMPRODUCT(AD91,IMDIV(COMPLEX($K$45,0),COMPLEX($K$45,IF($I$45&lt;0,0,$I$45)*$T91*PI()*0.002))))</f>
        <v>0</v>
      </c>
      <c r="AF91" s="11">
        <f>IF(OR($G$45=0,$K$45=0),0,IF(AE91=0.5,-300,20*LOG10(ABS(1-2*AE91))))</f>
        <v>0</v>
      </c>
      <c r="AG91" s="11">
        <f>IF(LEFT($N$39,1)="t",IF(T91&lt;=30,-16,IF(T91&gt;=60,-10,-(16-20*LOG10(T91/30)))),IF(LEFT($N$39,1)="g",IF(T91&lt;=40,-16,-(10-20*LOG10(T91/80))),0))</f>
        <v>0</v>
      </c>
      <c r="AH91" s="3"/>
    </row>
    <row r="92" spans="1:34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3"/>
      <c r="Q92" s="3"/>
      <c r="R92" s="3"/>
      <c r="S92" s="6">
        <f t="shared" si="3"/>
        <v>88</v>
      </c>
      <c r="T92" s="11">
        <f>IF(LEFT($N$39,1)="t",79/99+T91,IF(LEFT($N$39,1)="g",1+T91,((($N$45-$M$45)/99))+T91))</f>
        <v>457.5757575757564</v>
      </c>
      <c r="U92" s="75" t="str">
        <f>IMDIV(IMDIV(1,IMSUM(IMDIV(1,COMPLEX($F$41,IF($D$41&lt;0,0,$D$41)*$T92*PI()*0.002)),IMDIV(1,COMPLEX(0,-500000/(IF($C$41&lt;=0.00001,0.00001,$C$41)*$T92*PI()))),IMDIV(1,COMPLEX(0,IF($E$41&lt;1,10000000000,$E$41)*$T92*PI()*2)))),IMSUM(COMPLEX($B$41,0),IMDIV(1,IMSUM(IMDIV(1,COMPLEX($F$41,IF($D$41&lt;0,0,$D$41)*$T92*PI()*0.002)),IMDIV(1,COMPLEX(0,-500000/(IF($C$41&lt;=0.00001,0.00001,$C$41)*$T92*PI()))),IMDIV(1,COMPLEX(0,IF($E$41&lt;1,10000000000,$E$41)*$T92*PI()*2))))))</f>
        <v>0.751561591154384+0.249993685302608i</v>
      </c>
      <c r="V92" s="76">
        <f>IMABS(IMPRODUCT(U92,IMDIV(COMPLEX($F$41,0),COMPLEX($F$41,IF($D$41&lt;0,0,$D$41)*$T92*PI()*0.002))))</f>
        <v>0.35244846880742065</v>
      </c>
      <c r="W92" s="11">
        <f>IF(OR($B$41=0,$F$41=0),0,IF(V92=0.5,-300,20*LOG10(ABS(1-2*V92))))</f>
        <v>-10.60052567309298</v>
      </c>
      <c r="X92" s="78" t="str">
        <f>IMDIV(IMDIV(1,IMSUM(IMDIV(1,COMPLEX($K$41,IF($I$41&lt;0,0,$I$41)*$T92*PI()*0.002)),IMDIV(1,COMPLEX(0,-500000/(IF($H$41&lt;=0.00001,0.00001,$H$41)*$T92*PI()))),IMDIV(1,COMPLEX(0,IF($J$41&lt;1,10000000000,$J$41)*$T92*PI()*2)))),IMSUM(COMPLEX($G$41,0),IMDIV(1,IMSUM(IMDIV(1,COMPLEX($K$41,IF($I$41&lt;0,0,$I$41)*$T92*PI()*0.002)),IMDIV(1,COMPLEX(0,-500000/(IF($H$41&lt;=0.00001,0.00001,$H$41)*$T92*PI()))),IMDIV(1,COMPLEX(0,IF($J$41&lt;1,10000000000,$J$41)*$T92*PI()*2))))))</f>
        <v>0.816983205931741-0.120368936114942i</v>
      </c>
      <c r="Y92" s="77">
        <f>IMABS(IMPRODUCT(X92,IMDIV(COMPLEX($K$41,0),COMPLEX($K$41,IF($I$41&lt;0,0,$I$41)*$T92*PI()*0.002))))</f>
        <v>0.3674683202342651</v>
      </c>
      <c r="Z92" s="11">
        <f>IF(OR($G$41=0,$K$41=0),0,IF(Y92=0.5,-300,20*LOG10(ABS(1-2*Y92))))</f>
        <v>-11.533006037799778</v>
      </c>
      <c r="AA92" s="78" t="str">
        <f>IMDIV(IMDIV(1,IMSUM(IMDIV(1,COMPLEX($F$45,IF($D$45&lt;0,0,$D$45)*$T92*PI()*0.002)),IMDIV(1,COMPLEX(0,-500000/(IF($C$45&lt;=0.00001,0.00001,$C$45)*$T92*PI()))),IMDIV(1,COMPLEX(0,IF($E$45&lt;1,10000000000,$E$45)*$T92*PI()*2)))),IMSUM(COMPLEX($B$45,0),IMDIV(1,IMSUM(IMDIV(1,COMPLEX($F$45,IF($D$45&lt;0,0,$D$45)*$T92*PI()*0.002)),IMDIV(1,COMPLEX(0,-500000/(IF($C$45&lt;=0.00001,0.00001,$C$45)*$T92*PI()))),IMDIV(1,COMPLEX(0,IF($E$45&lt;1,10000000000,$E$45)*$T92*PI()*2))))))</f>
        <v>0.116119416366529-0.320368065682623i</v>
      </c>
      <c r="AB92" s="77">
        <f>IMABS(IMPRODUCT(AA92,IMDIV(COMPLEX($F$45,0),COMPLEX($F$45,IF($D$45&lt;0,0,$D$45)*$T92*PI()*0.002))))</f>
        <v>0</v>
      </c>
      <c r="AC92" s="11">
        <f>IF(OR($B$45=0,$F$45=0),0,IF(AB92=0.5,-300,20*LOG10(ABS(1-2*AB92))))</f>
        <v>0</v>
      </c>
      <c r="AD92" s="78">
        <f>IMABS(IMPRODUCT(IMDIV(IMDIV(IMPRODUCT(COMPLEX(0,-500000/(IF($H$45&lt;=0.00001,0.00001,$H$45)*$T92*PI())),COMPLEX($K$45,IF($I$45&lt;0,0,$I$45)*$T92*PI()*0.002)),IMSUM(COMPLEX(0,-500000/(IF($H$45&lt;=0.00001,0.00001,$H$45)*$T92*PI())),COMPLEX($K$45,IF($I$45&lt;0,0,$I$45)*$T92*PI()*0.002))),IMSUM(COMPLEX($G$45,0),IMDIV(IMPRODUCT(COMPLEX(0,-500000/(IF($H$45&lt;=0.00001,0.00001,$H$45)*$T92*PI())),COMPLEX($K$45,IF($I$45&lt;0,0,$I$45)*$T92*PI()*0.002)),IMSUM(COMPLEX(0,-500000/(IF($H$45&lt;=0.00001,0.00001,$H$45)*$T92*PI())),COMPLEX($K$45,IF($I$45&lt;0,0,$I$45)*$T92*PI()*0.002))))),IMDIV(COMPLEX($K$45,0),COMPLEX($K$45,IF($I$45&lt;0,0,$I$45)*$T92*PI()*0.002))))</f>
        <v>0</v>
      </c>
      <c r="AE92" s="77">
        <f>IMABS(IMPRODUCT(AD92,IMDIV(COMPLEX($K$45,0),COMPLEX($K$45,IF($I$45&lt;0,0,$I$45)*$T92*PI()*0.002))))</f>
        <v>0</v>
      </c>
      <c r="AF92" s="11">
        <f>IF(OR($G$45=0,$K$45=0),0,IF(AE92=0.5,-300,20*LOG10(ABS(1-2*AE92))))</f>
        <v>0</v>
      </c>
      <c r="AG92" s="11">
        <f>IF(LEFT($N$39,1)="t",IF(T92&lt;=30,-16,IF(T92&gt;=60,-10,-(16-20*LOG10(T92/30)))),IF(LEFT($N$39,1)="g",IF(T92&lt;=40,-16,-(10-20*LOG10(T92/80))),0))</f>
        <v>0</v>
      </c>
      <c r="AH92" s="3"/>
    </row>
    <row r="93" spans="1:34" ht="12.75">
      <c r="A93" s="7"/>
      <c r="B93" s="7"/>
      <c r="C93" s="8"/>
      <c r="D93" s="90"/>
      <c r="E93" s="7"/>
      <c r="F93" s="7"/>
      <c r="G93" s="7"/>
      <c r="H93" s="8"/>
      <c r="I93" s="90"/>
      <c r="J93" s="7"/>
      <c r="K93" s="7"/>
      <c r="L93" s="7"/>
      <c r="M93" s="7"/>
      <c r="N93" s="7"/>
      <c r="O93" s="7"/>
      <c r="P93" s="3"/>
      <c r="Q93" s="3"/>
      <c r="R93" s="3"/>
      <c r="S93" s="6">
        <f t="shared" si="3"/>
        <v>89</v>
      </c>
      <c r="T93" s="11">
        <f>IF(LEFT($N$39,1)="t",79/99+T92,IF(LEFT($N$39,1)="g",1+T92,((($N$45-$M$45)/99))+T92))</f>
        <v>461.11111111110995</v>
      </c>
      <c r="U93" s="75" t="str">
        <f>IMDIV(IMDIV(1,IMSUM(IMDIV(1,COMPLEX($F$41,IF($D$41&lt;0,0,$D$41)*$T93*PI()*0.002)),IMDIV(1,COMPLEX(0,-500000/(IF($C$41&lt;=0.00001,0.00001,$C$41)*$T93*PI()))),IMDIV(1,COMPLEX(0,IF($E$41&lt;1,10000000000,$E$41)*$T93*PI()*2)))),IMSUM(COMPLEX($B$41,0),IMDIV(1,IMSUM(IMDIV(1,COMPLEX($F$41,IF($D$41&lt;0,0,$D$41)*$T93*PI()*0.002)),IMDIV(1,COMPLEX(0,-500000/(IF($C$41&lt;=0.00001,0.00001,$C$41)*$T93*PI()))),IMDIV(1,COMPLEX(0,IF($E$41&lt;1,10000000000,$E$41)*$T93*PI()*2))))))</f>
        <v>0.753485540451141+0.249974252211981i</v>
      </c>
      <c r="V93" s="76">
        <f>IMABS(IMPRODUCT(U93,IMDIV(COMPLEX($F$41,0),COMPLEX($F$41,IF($D$41&lt;0,0,$D$41)*$T93*PI()*0.002))))</f>
        <v>0.3510811216987505</v>
      </c>
      <c r="W93" s="11">
        <f>IF(OR($B$41=0,$F$41=0),0,IF(V93=0.5,-300,20*LOG10(ABS(1-2*V93))))</f>
        <v>-10.520404960103296</v>
      </c>
      <c r="X93" s="78" t="str">
        <f>IMDIV(IMDIV(1,IMSUM(IMDIV(1,COMPLEX($K$41,IF($I$41&lt;0,0,$I$41)*$T93*PI()*0.002)),IMDIV(1,COMPLEX(0,-500000/(IF($H$41&lt;=0.00001,0.00001,$H$41)*$T93*PI()))),IMDIV(1,COMPLEX(0,IF($J$41&lt;1,10000000000,$J$41)*$T93*PI()*2)))),IMSUM(COMPLEX($G$41,0),IMDIV(1,IMSUM(IMDIV(1,COMPLEX($K$41,IF($I$41&lt;0,0,$I$41)*$T93*PI()*0.002)),IMDIV(1,COMPLEX(0,-500000/(IF($H$41&lt;=0.00001,0.00001,$H$41)*$T93*PI()))),IMDIV(1,COMPLEX(0,IF($J$41&lt;1,10000000000,$J$41)*$T93*PI()*2))))))</f>
        <v>0.817308615758742-0.124967489485905i</v>
      </c>
      <c r="Y93" s="77">
        <f>IMABS(IMPRODUCT(X93,IMDIV(COMPLEX($K$41,0),COMPLEX($K$41,IF($I$41&lt;0,0,$I$41)*$T93*PI()*0.002))))</f>
        <v>0.36564787560829715</v>
      </c>
      <c r="Z93" s="11">
        <f>IF(OR($G$41=0,$K$41=0),0,IF(Y93=0.5,-300,20*LOG10(ABS(1-2*Y93))))</f>
        <v>-11.414509327935114</v>
      </c>
      <c r="AA93" s="78" t="str">
        <f>IMDIV(IMDIV(1,IMSUM(IMDIV(1,COMPLEX($F$45,IF($D$45&lt;0,0,$D$45)*$T93*PI()*0.002)),IMDIV(1,COMPLEX(0,-500000/(IF($C$45&lt;=0.00001,0.00001,$C$45)*$T93*PI()))),IMDIV(1,COMPLEX(0,IF($E$45&lt;1,10000000000,$E$45)*$T93*PI()*2)))),IMSUM(COMPLEX($B$45,0),IMDIV(1,IMSUM(IMDIV(1,COMPLEX($F$45,IF($D$45&lt;0,0,$D$45)*$T93*PI()*0.002)),IMDIV(1,COMPLEX(0,-500000/(IF($C$45&lt;=0.00001,0.00001,$C$45)*$T93*PI()))),IMDIV(1,COMPLEX(0,IF($E$45&lt;1,10000000000,$E$45)*$T93*PI()*2))))))</f>
        <v>0.114418575180306-0.318318967128908i</v>
      </c>
      <c r="AB93" s="77">
        <f>IMABS(IMPRODUCT(AA93,IMDIV(COMPLEX($F$45,0),COMPLEX($F$45,IF($D$45&lt;0,0,$D$45)*$T93*PI()*0.002))))</f>
        <v>0</v>
      </c>
      <c r="AC93" s="11">
        <f>IF(OR($B$45=0,$F$45=0),0,IF(AB93=0.5,-300,20*LOG10(ABS(1-2*AB93))))</f>
        <v>0</v>
      </c>
      <c r="AD93" s="78">
        <f>IMABS(IMPRODUCT(IMDIV(IMDIV(IMPRODUCT(COMPLEX(0,-500000/(IF($H$45&lt;=0.00001,0.00001,$H$45)*$T93*PI())),COMPLEX($K$45,IF($I$45&lt;0,0,$I$45)*$T93*PI()*0.002)),IMSUM(COMPLEX(0,-500000/(IF($H$45&lt;=0.00001,0.00001,$H$45)*$T93*PI())),COMPLEX($K$45,IF($I$45&lt;0,0,$I$45)*$T93*PI()*0.002))),IMSUM(COMPLEX($G$45,0),IMDIV(IMPRODUCT(COMPLEX(0,-500000/(IF($H$45&lt;=0.00001,0.00001,$H$45)*$T93*PI())),COMPLEX($K$45,IF($I$45&lt;0,0,$I$45)*$T93*PI()*0.002)),IMSUM(COMPLEX(0,-500000/(IF($H$45&lt;=0.00001,0.00001,$H$45)*$T93*PI())),COMPLEX($K$45,IF($I$45&lt;0,0,$I$45)*$T93*PI()*0.002))))),IMDIV(COMPLEX($K$45,0),COMPLEX($K$45,IF($I$45&lt;0,0,$I$45)*$T93*PI()*0.002))))</f>
        <v>0</v>
      </c>
      <c r="AE93" s="77">
        <f>IMABS(IMPRODUCT(AD93,IMDIV(COMPLEX($K$45,0),COMPLEX($K$45,IF($I$45&lt;0,0,$I$45)*$T93*PI()*0.002))))</f>
        <v>0</v>
      </c>
      <c r="AF93" s="11">
        <f>IF(OR($G$45=0,$K$45=0),0,IF(AE93=0.5,-300,20*LOG10(ABS(1-2*AE93))))</f>
        <v>0</v>
      </c>
      <c r="AG93" s="11">
        <f>IF(LEFT($N$39,1)="t",IF(T93&lt;=30,-16,IF(T93&gt;=60,-10,-(16-20*LOG10(T93/30)))),IF(LEFT($N$39,1)="g",IF(T93&lt;=40,-16,-(10-20*LOG10(T93/80))),0))</f>
        <v>0</v>
      </c>
      <c r="AH93" s="3"/>
    </row>
    <row r="94" spans="1:34" ht="12.75">
      <c r="A94" s="7"/>
      <c r="B94" s="7"/>
      <c r="C94" s="7"/>
      <c r="D94" s="4"/>
      <c r="E94" s="65"/>
      <c r="F94" s="65"/>
      <c r="G94" s="7"/>
      <c r="H94" s="7"/>
      <c r="I94" s="7"/>
      <c r="J94" s="7"/>
      <c r="K94" s="7"/>
      <c r="L94" s="7"/>
      <c r="M94" s="7"/>
      <c r="N94" s="7"/>
      <c r="O94" s="7"/>
      <c r="P94" s="3"/>
      <c r="Q94" s="3"/>
      <c r="R94" s="3"/>
      <c r="S94" s="6">
        <f aca="true" t="shared" si="4" ref="S94:S104">S93+1</f>
        <v>90</v>
      </c>
      <c r="T94" s="11">
        <f>IF(LEFT($N$39,1)="t",79/99+T93,IF(LEFT($N$39,1)="g",1+T93,((($N$45-$M$45)/99))+T93))</f>
        <v>464.64646464646347</v>
      </c>
      <c r="U94" s="75" t="str">
        <f>IMDIV(IMDIV(1,IMSUM(IMDIV(1,COMPLEX($F$41,IF($D$41&lt;0,0,$D$41)*$T94*PI()*0.002)),IMDIV(1,COMPLEX(0,-500000/(IF($C$41&lt;=0.00001,0.00001,$C$41)*$T94*PI()))),IMDIV(1,COMPLEX(0,IF($E$41&lt;1,10000000000,$E$41)*$T94*PI()*2)))),IMSUM(COMPLEX($B$41,0),IMDIV(1,IMSUM(IMDIV(1,COMPLEX($F$41,IF($D$41&lt;0,0,$D$41)*$T94*PI()*0.002)),IMDIV(1,COMPLEX(0,-500000/(IF($C$41&lt;=0.00001,0.00001,$C$41)*$T94*PI()))),IMDIV(1,COMPLEX(0,IF($E$41&lt;1,10000000000,$E$41)*$T94*PI()*2))))))</f>
        <v>0.755394387563363+0.249940334660505i</v>
      </c>
      <c r="V94" s="76">
        <f>IMABS(IMPRODUCT(U94,IMDIV(COMPLEX($F$41,0),COMPLEX($F$41,IF($D$41&lt;0,0,$D$41)*$T94*PI()*0.002))))</f>
        <v>0.34971922439427067</v>
      </c>
      <c r="W94" s="11">
        <f>IF(OR($B$41=0,$F$41=0),0,IF(V94=0.5,-300,20*LOG10(ABS(1-2*V94))))</f>
        <v>-10.441331530517184</v>
      </c>
      <c r="X94" s="78" t="str">
        <f>IMDIV(IMDIV(1,IMSUM(IMDIV(1,COMPLEX($K$41,IF($I$41&lt;0,0,$I$41)*$T94*PI()*0.002)),IMDIV(1,COMPLEX(0,-500000/(IF($H$41&lt;=0.00001,0.00001,$H$41)*$T94*PI()))),IMDIV(1,COMPLEX(0,IF($J$41&lt;1,10000000000,$J$41)*$T94*PI()*2)))),IMSUM(COMPLEX($G$41,0),IMDIV(1,IMSUM(IMDIV(1,COMPLEX($K$41,IF($I$41&lt;0,0,$I$41)*$T94*PI()*0.002)),IMDIV(1,COMPLEX(0,-500000/(IF($H$41&lt;=0.00001,0.00001,$H$41)*$T94*PI()))),IMDIV(1,COMPLEX(0,IF($J$41&lt;1,10000000000,$J$41)*$T94*PI()*2))))))</f>
        <v>0.817559529564145-0.129566377269267i</v>
      </c>
      <c r="Y94" s="77">
        <f>IMABS(IMPRODUCT(X94,IMDIV(COMPLEX($K$41,0),COMPLEX($K$41,IF($I$41&lt;0,0,$I$41)*$T94*PI()*0.002))))</f>
        <v>0.3638248191978069</v>
      </c>
      <c r="Z94" s="11">
        <f>IF(OR($G$41=0,$K$41=0),0,IF(Y94=0.5,-300,20*LOG10(ABS(1-2*Y94))))</f>
        <v>-11.297440875400218</v>
      </c>
      <c r="AA94" s="78" t="str">
        <f>IMDIV(IMDIV(1,IMSUM(IMDIV(1,COMPLEX($F$45,IF($D$45&lt;0,0,$D$45)*$T94*PI()*0.002)),IMDIV(1,COMPLEX(0,-500000/(IF($C$45&lt;=0.00001,0.00001,$C$45)*$T94*PI()))),IMDIV(1,COMPLEX(0,IF($E$45&lt;1,10000000000,$E$45)*$T94*PI()*2)))),IMSUM(COMPLEX($B$45,0),IMDIV(1,IMSUM(IMDIV(1,COMPLEX($F$45,IF($D$45&lt;0,0,$D$45)*$T94*PI()*0.002)),IMDIV(1,COMPLEX(0,-500000/(IF($C$45&lt;=0.00001,0.00001,$C$45)*$T94*PI()))),IMDIV(1,COMPLEX(0,IF($E$45&lt;1,10000000000,$E$45)*$T94*PI()*2))))))</f>
        <v>0.112754232961742-0.316292136973007i</v>
      </c>
      <c r="AB94" s="77">
        <f>IMABS(IMPRODUCT(AA94,IMDIV(COMPLEX($F$45,0),COMPLEX($F$45,IF($D$45&lt;0,0,$D$45)*$T94*PI()*0.002))))</f>
        <v>0</v>
      </c>
      <c r="AC94" s="11">
        <f>IF(OR($B$45=0,$F$45=0),0,IF(AB94=0.5,-300,20*LOG10(ABS(1-2*AB94))))</f>
        <v>0</v>
      </c>
      <c r="AD94" s="78">
        <f>IMABS(IMPRODUCT(IMDIV(IMDIV(IMPRODUCT(COMPLEX(0,-500000/(IF($H$45&lt;=0.00001,0.00001,$H$45)*$T94*PI())),COMPLEX($K$45,IF($I$45&lt;0,0,$I$45)*$T94*PI()*0.002)),IMSUM(COMPLEX(0,-500000/(IF($H$45&lt;=0.00001,0.00001,$H$45)*$T94*PI())),COMPLEX($K$45,IF($I$45&lt;0,0,$I$45)*$T94*PI()*0.002))),IMSUM(COMPLEX($G$45,0),IMDIV(IMPRODUCT(COMPLEX(0,-500000/(IF($H$45&lt;=0.00001,0.00001,$H$45)*$T94*PI())),COMPLEX($K$45,IF($I$45&lt;0,0,$I$45)*$T94*PI()*0.002)),IMSUM(COMPLEX(0,-500000/(IF($H$45&lt;=0.00001,0.00001,$H$45)*$T94*PI())),COMPLEX($K$45,IF($I$45&lt;0,0,$I$45)*$T94*PI()*0.002))))),IMDIV(COMPLEX($K$45,0),COMPLEX($K$45,IF($I$45&lt;0,0,$I$45)*$T94*PI()*0.002))))</f>
        <v>0</v>
      </c>
      <c r="AE94" s="77">
        <f>IMABS(IMPRODUCT(AD94,IMDIV(COMPLEX($K$45,0),COMPLEX($K$45,IF($I$45&lt;0,0,$I$45)*$T94*PI()*0.002))))</f>
        <v>0</v>
      </c>
      <c r="AF94" s="11">
        <f>IF(OR($G$45=0,$K$45=0),0,IF(AE94=0.5,-300,20*LOG10(ABS(1-2*AE94))))</f>
        <v>0</v>
      </c>
      <c r="AG94" s="11">
        <f>IF(LEFT($N$39,1)="t",IF(T94&lt;=30,-16,IF(T94&gt;=60,-10,-(16-20*LOG10(T94/30)))),IF(LEFT($N$39,1)="g",IF(T94&lt;=40,-16,-(10-20*LOG10(T94/80))),0))</f>
        <v>0</v>
      </c>
      <c r="AH94" s="3"/>
    </row>
    <row r="95" spans="1:34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3"/>
      <c r="Q95" s="3"/>
      <c r="R95" s="3"/>
      <c r="S95" s="6">
        <f t="shared" si="4"/>
        <v>91</v>
      </c>
      <c r="T95" s="11">
        <f>IF(LEFT($N$39,1)="t",79/99+T94,IF(LEFT($N$39,1)="g",1+T94,((($N$45-$M$45)/99))+T94))</f>
        <v>468.181818181817</v>
      </c>
      <c r="U95" s="75" t="str">
        <f>IMDIV(IMDIV(1,IMSUM(IMDIV(1,COMPLEX($F$41,IF($D$41&lt;0,0,$D$41)*$T95*PI()*0.002)),IMDIV(1,COMPLEX(0,-500000/(IF($C$41&lt;=0.00001,0.00001,$C$41)*$T95*PI()))),IMDIV(1,COMPLEX(0,IF($E$41&lt;1,10000000000,$E$41)*$T95*PI()*2)))),IMSUM(COMPLEX($B$41,0),IMDIV(1,IMSUM(IMDIV(1,COMPLEX($F$41,IF($D$41&lt;0,0,$D$41)*$T95*PI()*0.002)),IMDIV(1,COMPLEX(0,-500000/(IF($C$41&lt;=0.00001,0.00001,$C$41)*$T95*PI()))),IMDIV(1,COMPLEX(0,IF($E$41&lt;1,10000000000,$E$41)*$T95*PI()*2))))))</f>
        <v>0.757288144543466+0.249892272481225i</v>
      </c>
      <c r="V95" s="76">
        <f>IMABS(IMPRODUCT(U95,IMDIV(COMPLEX($F$41,0),COMPLEX($F$41,IF($D$41&lt;0,0,$D$41)*$T95*PI()*0.002))))</f>
        <v>0.34836283216145564</v>
      </c>
      <c r="W95" s="11">
        <f>IF(OR($B$41=0,$F$41=0),0,IF(V95=0.5,-300,20*LOG10(ABS(1-2*V95))))</f>
        <v>-10.363286798429902</v>
      </c>
      <c r="X95" s="78" t="str">
        <f>IMDIV(IMDIV(1,IMSUM(IMDIV(1,COMPLEX($K$41,IF($I$41&lt;0,0,$I$41)*$T95*PI()*0.002)),IMDIV(1,COMPLEX(0,-500000/(IF($H$41&lt;=0.00001,0.00001,$H$41)*$T95*PI()))),IMDIV(1,COMPLEX(0,IF($J$41&lt;1,10000000000,$J$41)*$T95*PI()*2)))),IMSUM(COMPLEX($G$41,0),IMDIV(1,IMSUM(IMDIV(1,COMPLEX($K$41,IF($I$41&lt;0,0,$I$41)*$T95*PI()*0.002)),IMDIV(1,COMPLEX(0,-500000/(IF($H$41&lt;=0.00001,0.00001,$H$41)*$T95*PI()))),IMDIV(1,COMPLEX(0,IF($J$41&lt;1,10000000000,$J$41)*$T95*PI()*2))))))</f>
        <v>0.817736420782925-0.134163963179109i</v>
      </c>
      <c r="Y95" s="77">
        <f>IMABS(IMPRODUCT(X95,IMDIV(COMPLEX($K$41,0),COMPLEX($K$41,IF($I$41&lt;0,0,$I$41)*$T95*PI()*0.002))))</f>
        <v>0.3619994446019649</v>
      </c>
      <c r="Z95" s="11">
        <f>IF(OR($G$41=0,$K$41=0),0,IF(Y95=0.5,-300,20*LOG10(ABS(1-2*Y95))))</f>
        <v>-11.181783401330934</v>
      </c>
      <c r="AA95" s="78" t="str">
        <f>IMDIV(IMDIV(1,IMSUM(IMDIV(1,COMPLEX($F$45,IF($D$45&lt;0,0,$D$45)*$T95*PI()*0.002)),IMDIV(1,COMPLEX(0,-500000/(IF($C$45&lt;=0.00001,0.00001,$C$45)*$T95*PI()))),IMDIV(1,COMPLEX(0,IF($E$45&lt;1,10000000000,$E$45)*$T95*PI()*2)))),IMSUM(COMPLEX($B$45,0),IMDIV(1,IMSUM(IMDIV(1,COMPLEX($F$45,IF($D$45&lt;0,0,$D$45)*$T95*PI()*0.002)),IMDIV(1,COMPLEX(0,-500000/(IF($C$45&lt;=0.00001,0.00001,$C$45)*$T95*PI()))),IMDIV(1,COMPLEX(0,IF($E$45&lt;1,10000000000,$E$45)*$T95*PI()*2))))))</f>
        <v>0.111125371865841-0.314287326492049i</v>
      </c>
      <c r="AB95" s="77">
        <f>IMABS(IMPRODUCT(AA95,IMDIV(COMPLEX($F$45,0),COMPLEX($F$45,IF($D$45&lt;0,0,$D$45)*$T95*PI()*0.002))))</f>
        <v>0</v>
      </c>
      <c r="AC95" s="11">
        <f>IF(OR($B$45=0,$F$45=0),0,IF(AB95=0.5,-300,20*LOG10(ABS(1-2*AB95))))</f>
        <v>0</v>
      </c>
      <c r="AD95" s="78">
        <f>IMABS(IMPRODUCT(IMDIV(IMDIV(IMPRODUCT(COMPLEX(0,-500000/(IF($H$45&lt;=0.00001,0.00001,$H$45)*$T95*PI())),COMPLEX($K$45,IF($I$45&lt;0,0,$I$45)*$T95*PI()*0.002)),IMSUM(COMPLEX(0,-500000/(IF($H$45&lt;=0.00001,0.00001,$H$45)*$T95*PI())),COMPLEX($K$45,IF($I$45&lt;0,0,$I$45)*$T95*PI()*0.002))),IMSUM(COMPLEX($G$45,0),IMDIV(IMPRODUCT(COMPLEX(0,-500000/(IF($H$45&lt;=0.00001,0.00001,$H$45)*$T95*PI())),COMPLEX($K$45,IF($I$45&lt;0,0,$I$45)*$T95*PI()*0.002)),IMSUM(COMPLEX(0,-500000/(IF($H$45&lt;=0.00001,0.00001,$H$45)*$T95*PI())),COMPLEX($K$45,IF($I$45&lt;0,0,$I$45)*$T95*PI()*0.002))))),IMDIV(COMPLEX($K$45,0),COMPLEX($K$45,IF($I$45&lt;0,0,$I$45)*$T95*PI()*0.002))))</f>
        <v>0</v>
      </c>
      <c r="AE95" s="77">
        <f>IMABS(IMPRODUCT(AD95,IMDIV(COMPLEX($K$45,0),COMPLEX($K$45,IF($I$45&lt;0,0,$I$45)*$T95*PI()*0.002))))</f>
        <v>0</v>
      </c>
      <c r="AF95" s="11">
        <f>IF(OR($G$45=0,$K$45=0),0,IF(AE95=0.5,-300,20*LOG10(ABS(1-2*AE95))))</f>
        <v>0</v>
      </c>
      <c r="AG95" s="11">
        <f>IF(LEFT($N$39,1)="t",IF(T95&lt;=30,-16,IF(T95&gt;=60,-10,-(16-20*LOG10(T95/30)))),IF(LEFT($N$39,1)="g",IF(T95&lt;=40,-16,-(10-20*LOG10(T95/80))),0))</f>
        <v>0</v>
      </c>
      <c r="AH95" s="3"/>
    </row>
    <row r="96" spans="1:34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3"/>
      <c r="Q96" s="3"/>
      <c r="R96" s="3"/>
      <c r="S96" s="6">
        <f t="shared" si="4"/>
        <v>92</v>
      </c>
      <c r="T96" s="11">
        <f>IF(LEFT($N$39,1)="t",79/99+T95,IF(LEFT($N$39,1)="g",1+T95,((($N$45-$M$45)/99))+T95))</f>
        <v>471.7171717171705</v>
      </c>
      <c r="U96" s="75" t="str">
        <f>IMDIV(IMDIV(1,IMSUM(IMDIV(1,COMPLEX($F$41,IF($D$41&lt;0,0,$D$41)*$T96*PI()*0.002)),IMDIV(1,COMPLEX(0,-500000/(IF($C$41&lt;=0.00001,0.00001,$C$41)*$T96*PI()))),IMDIV(1,COMPLEX(0,IF($E$41&lt;1,10000000000,$E$41)*$T96*PI()*2)))),IMSUM(COMPLEX($B$41,0),IMDIV(1,IMSUM(IMDIV(1,COMPLEX($F$41,IF($D$41&lt;0,0,$D$41)*$T96*PI()*0.002)),IMDIV(1,COMPLEX(0,-500000/(IF($C$41&lt;=0.00001,0.00001,$C$41)*$T96*PI()))),IMDIV(1,COMPLEX(0,IF($E$41&lt;1,10000000000,$E$41)*$T96*PI()*2))))))</f>
        <v>0.759166828347022+0.249830400046048i</v>
      </c>
      <c r="V96" s="76">
        <f>IMABS(IMPRODUCT(U96,IMDIV(COMPLEX($F$41,0),COMPLEX($F$41,IF($D$41&lt;0,0,$D$41)*$T96*PI()*0.002))))</f>
        <v>0.3470119973392522</v>
      </c>
      <c r="W96" s="11">
        <f>IF(OR($B$41=0,$F$41=0),0,IF(V96=0.5,-300,20*LOG10(ABS(1-2*V96))))</f>
        <v>-10.286252592267575</v>
      </c>
      <c r="X96" s="78" t="str">
        <f>IMDIV(IMDIV(1,IMSUM(IMDIV(1,COMPLEX($K$41,IF($I$41&lt;0,0,$I$41)*$T96*PI()*0.002)),IMDIV(1,COMPLEX(0,-500000/(IF($H$41&lt;=0.00001,0.00001,$H$41)*$T96*PI()))),IMDIV(1,COMPLEX(0,IF($J$41&lt;1,10000000000,$J$41)*$T96*PI()*2)))),IMSUM(COMPLEX($G$41,0),IMDIV(1,IMSUM(IMDIV(1,COMPLEX($K$41,IF($I$41&lt;0,0,$I$41)*$T96*PI()*0.002)),IMDIV(1,COMPLEX(0,-500000/(IF($H$41&lt;=0.00001,0.00001,$H$41)*$T96*PI()))),IMDIV(1,COMPLEX(0,IF($J$41&lt;1,10000000000,$J$41)*$T96*PI()*2))))))</f>
        <v>0.817839801626534-0.138758638675155i</v>
      </c>
      <c r="Y96" s="77">
        <f>IMABS(IMPRODUCT(X96,IMDIV(COMPLEX($K$41,0),COMPLEX($K$41,IF($I$41&lt;0,0,$I$41)*$T96*PI()*0.002))))</f>
        <v>0.3601720431891167</v>
      </c>
      <c r="Z96" s="11">
        <f>IF(OR($G$41=0,$K$41=0),0,IF(Y96=0.5,-300,20*LOG10(ABS(1-2*Y96))))</f>
        <v>-11.067519852396986</v>
      </c>
      <c r="AA96" s="78" t="str">
        <f>IMDIV(IMDIV(1,IMSUM(IMDIV(1,COMPLEX($F$45,IF($D$45&lt;0,0,$D$45)*$T96*PI()*0.002)),IMDIV(1,COMPLEX(0,-500000/(IF($C$45&lt;=0.00001,0.00001,$C$45)*$T96*PI()))),IMDIV(1,COMPLEX(0,IF($E$45&lt;1,10000000000,$E$45)*$T96*PI()*2)))),IMSUM(COMPLEX($B$45,0),IMDIV(1,IMSUM(IMDIV(1,COMPLEX($F$45,IF($D$45&lt;0,0,$D$45)*$T96*PI()*0.002)),IMDIV(1,COMPLEX(0,-500000/(IF($C$45&lt;=0.00001,0.00001,$C$45)*$T96*PI()))),IMDIV(1,COMPLEX(0,IF($E$45&lt;1,10000000000,$E$45)*$T96*PI()*2))))))</f>
        <v>0.109531008516485-0.312304285417038i</v>
      </c>
      <c r="AB96" s="77">
        <f>IMABS(IMPRODUCT(AA96,IMDIV(COMPLEX($F$45,0),COMPLEX($F$45,IF($D$45&lt;0,0,$D$45)*$T96*PI()*0.002))))</f>
        <v>0</v>
      </c>
      <c r="AC96" s="11">
        <f>IF(OR($B$45=0,$F$45=0),0,IF(AB96=0.5,-300,20*LOG10(ABS(1-2*AB96))))</f>
        <v>0</v>
      </c>
      <c r="AD96" s="78">
        <f>IMABS(IMPRODUCT(IMDIV(IMDIV(IMPRODUCT(COMPLEX(0,-500000/(IF($H$45&lt;=0.00001,0.00001,$H$45)*$T96*PI())),COMPLEX($K$45,IF($I$45&lt;0,0,$I$45)*$T96*PI()*0.002)),IMSUM(COMPLEX(0,-500000/(IF($H$45&lt;=0.00001,0.00001,$H$45)*$T96*PI())),COMPLEX($K$45,IF($I$45&lt;0,0,$I$45)*$T96*PI()*0.002))),IMSUM(COMPLEX($G$45,0),IMDIV(IMPRODUCT(COMPLEX(0,-500000/(IF($H$45&lt;=0.00001,0.00001,$H$45)*$T96*PI())),COMPLEX($K$45,IF($I$45&lt;0,0,$I$45)*$T96*PI()*0.002)),IMSUM(COMPLEX(0,-500000/(IF($H$45&lt;=0.00001,0.00001,$H$45)*$T96*PI())),COMPLEX($K$45,IF($I$45&lt;0,0,$I$45)*$T96*PI()*0.002))))),IMDIV(COMPLEX($K$45,0),COMPLEX($K$45,IF($I$45&lt;0,0,$I$45)*$T96*PI()*0.002))))</f>
        <v>0</v>
      </c>
      <c r="AE96" s="77">
        <f>IMABS(IMPRODUCT(AD96,IMDIV(COMPLEX($K$45,0),COMPLEX($K$45,IF($I$45&lt;0,0,$I$45)*$T96*PI()*0.002))))</f>
        <v>0</v>
      </c>
      <c r="AF96" s="11">
        <f>IF(OR($G$45=0,$K$45=0),0,IF(AE96=0.5,-300,20*LOG10(ABS(1-2*AE96))))</f>
        <v>0</v>
      </c>
      <c r="AG96" s="11">
        <f>IF(LEFT($N$39,1)="t",IF(T96&lt;=30,-16,IF(T96&gt;=60,-10,-(16-20*LOG10(T96/30)))),IF(LEFT($N$39,1)="g",IF(T96&lt;=40,-16,-(10-20*LOG10(T96/80))),0))</f>
        <v>0</v>
      </c>
      <c r="AH96" s="3"/>
    </row>
    <row r="97" spans="1:34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3"/>
      <c r="Q97" s="3"/>
      <c r="R97" s="3"/>
      <c r="S97" s="6">
        <f t="shared" si="4"/>
        <v>93</v>
      </c>
      <c r="T97" s="11">
        <f>IF(LEFT($N$39,1)="t",79/99+T96,IF(LEFT($N$39,1)="g",1+T96,((($N$45-$M$45)/99))+T96))</f>
        <v>475.25252525252404</v>
      </c>
      <c r="U97" s="75" t="str">
        <f>IMDIV(IMDIV(1,IMSUM(IMDIV(1,COMPLEX($F$41,IF($D$41&lt;0,0,$D$41)*$T97*PI()*0.002)),IMDIV(1,COMPLEX(0,-500000/(IF($C$41&lt;=0.00001,0.00001,$C$41)*$T97*PI()))),IMDIV(1,COMPLEX(0,IF($E$41&lt;1,10000000000,$E$41)*$T97*PI()*2)))),IMSUM(COMPLEX($B$41,0),IMDIV(1,IMSUM(IMDIV(1,COMPLEX($F$41,IF($D$41&lt;0,0,$D$41)*$T97*PI()*0.002)),IMDIV(1,COMPLEX(0,-500000/(IF($C$41&lt;=0.00001,0.00001,$C$41)*$T97*PI()))),IMDIV(1,COMPLEX(0,IF($E$41&lt;1,10000000000,$E$41)*$T97*PI()*2))))))</f>
        <v>0.761030460636083+0.249755046280686i</v>
      </c>
      <c r="V97" s="76">
        <f>IMABS(IMPRODUCT(U97,IMDIV(COMPLEX($F$41,0),COMPLEX($F$41,IF($D$41&lt;0,0,$D$41)*$T97*PI()*0.002))))</f>
        <v>0.3456667694144856</v>
      </c>
      <c r="W97" s="11">
        <f>IF(OR($B$41=0,$F$41=0),0,IF(V97=0.5,-300,20*LOG10(ABS(1-2*V97))))</f>
        <v>-10.210211143410152</v>
      </c>
      <c r="X97" s="78" t="str">
        <f>IMDIV(IMDIV(1,IMSUM(IMDIV(1,COMPLEX($K$41,IF($I$41&lt;0,0,$I$41)*$T97*PI()*0.002)),IMDIV(1,COMPLEX(0,-500000/(IF($H$41&lt;=0.00001,0.00001,$H$41)*$T97*PI()))),IMDIV(1,COMPLEX(0,IF($J$41&lt;1,10000000000,$J$41)*$T97*PI()*2)))),IMSUM(COMPLEX($G$41,0),IMDIV(1,IMSUM(IMDIV(1,COMPLEX($K$41,IF($I$41&lt;0,0,$I$41)*$T97*PI()*0.002)),IMDIV(1,COMPLEX(0,-500000/(IF($H$41&lt;=0.00001,0.00001,$H$41)*$T97*PI()))),IMDIV(1,COMPLEX(0,IF($J$41&lt;1,10000000000,$J$41)*$T97*PI()*2))))))</f>
        <v>0.817870221781287-0.143348823873094i</v>
      </c>
      <c r="Y97" s="77">
        <f>IMABS(IMPRODUCT(X97,IMDIV(COMPLEX($K$41,0),COMPLEX($K$41,IF($I$41&lt;0,0,$I$41)*$T97*PI()*0.002))))</f>
        <v>0.35834290393269336</v>
      </c>
      <c r="Z97" s="11">
        <f>IF(OR($G$41=0,$K$41=0),0,IF(Y97=0.5,-300,20*LOG10(ABS(1-2*Y97))))</f>
        <v>-10.954633394069209</v>
      </c>
      <c r="AA97" s="78" t="str">
        <f>IMDIV(IMDIV(1,IMSUM(IMDIV(1,COMPLEX($F$45,IF($D$45&lt;0,0,$D$45)*$T97*PI()*0.002)),IMDIV(1,COMPLEX(0,-500000/(IF($C$45&lt;=0.00001,0.00001,$C$45)*$T97*PI()))),IMDIV(1,COMPLEX(0,IF($E$45&lt;1,10000000000,$E$45)*$T97*PI()*2)))),IMSUM(COMPLEX($B$45,0),IMDIV(1,IMSUM(IMDIV(1,COMPLEX($F$45,IF($D$45&lt;0,0,$D$45)*$T97*PI()*0.002)),IMDIV(1,COMPLEX(0,-500000/(IF($C$45&lt;=0.00001,0.00001,$C$45)*$T97*PI()))),IMDIV(1,COMPLEX(0,IF($E$45&lt;1,10000000000,$E$45)*$T97*PI()*2))))))</f>
        <v>0.107970192652438-0.310342762362896i</v>
      </c>
      <c r="AB97" s="77">
        <f>IMABS(IMPRODUCT(AA97,IMDIV(COMPLEX($F$45,0),COMPLEX($F$45,IF($D$45&lt;0,0,$D$45)*$T97*PI()*0.002))))</f>
        <v>0</v>
      </c>
      <c r="AC97" s="11">
        <f>IF(OR($B$45=0,$F$45=0),0,IF(AB97=0.5,-300,20*LOG10(ABS(1-2*AB97))))</f>
        <v>0</v>
      </c>
      <c r="AD97" s="78">
        <f>IMABS(IMPRODUCT(IMDIV(IMDIV(IMPRODUCT(COMPLEX(0,-500000/(IF($H$45&lt;=0.00001,0.00001,$H$45)*$T97*PI())),COMPLEX($K$45,IF($I$45&lt;0,0,$I$45)*$T97*PI()*0.002)),IMSUM(COMPLEX(0,-500000/(IF($H$45&lt;=0.00001,0.00001,$H$45)*$T97*PI())),COMPLEX($K$45,IF($I$45&lt;0,0,$I$45)*$T97*PI()*0.002))),IMSUM(COMPLEX($G$45,0),IMDIV(IMPRODUCT(COMPLEX(0,-500000/(IF($H$45&lt;=0.00001,0.00001,$H$45)*$T97*PI())),COMPLEX($K$45,IF($I$45&lt;0,0,$I$45)*$T97*PI()*0.002)),IMSUM(COMPLEX(0,-500000/(IF($H$45&lt;=0.00001,0.00001,$H$45)*$T97*PI())),COMPLEX($K$45,IF($I$45&lt;0,0,$I$45)*$T97*PI()*0.002))))),IMDIV(COMPLEX($K$45,0),COMPLEX($K$45,IF($I$45&lt;0,0,$I$45)*$T97*PI()*0.002))))</f>
        <v>0</v>
      </c>
      <c r="AE97" s="77">
        <f>IMABS(IMPRODUCT(AD97,IMDIV(COMPLEX($K$45,0),COMPLEX($K$45,IF($I$45&lt;0,0,$I$45)*$T97*PI()*0.002))))</f>
        <v>0</v>
      </c>
      <c r="AF97" s="11">
        <f>IF(OR($G$45=0,$K$45=0),0,IF(AE97=0.5,-300,20*LOG10(ABS(1-2*AE97))))</f>
        <v>0</v>
      </c>
      <c r="AG97" s="11">
        <f>IF(LEFT($N$39,1)="t",IF(T97&lt;=30,-16,IF(T97&gt;=60,-10,-(16-20*LOG10(T97/30)))),IF(LEFT($N$39,1)="g",IF(T97&lt;=40,-16,-(10-20*LOG10(T97/80))),0))</f>
        <v>0</v>
      </c>
      <c r="AH97" s="3"/>
    </row>
    <row r="98" spans="1:34" ht="12.75">
      <c r="A98" s="7"/>
      <c r="B98" s="7"/>
      <c r="C98" s="7"/>
      <c r="D98" s="7"/>
      <c r="E98" s="7"/>
      <c r="F98" s="7"/>
      <c r="G98" s="25"/>
      <c r="H98" s="25"/>
      <c r="I98" s="25"/>
      <c r="J98" s="7"/>
      <c r="K98" s="7"/>
      <c r="L98" s="7"/>
      <c r="M98" s="7"/>
      <c r="N98" s="7"/>
      <c r="O98" s="7"/>
      <c r="P98" s="3"/>
      <c r="Q98" s="3"/>
      <c r="R98" s="3"/>
      <c r="S98" s="6">
        <f t="shared" si="4"/>
        <v>94</v>
      </c>
      <c r="T98" s="11">
        <f>IF(LEFT($N$39,1)="t",79/99+T97,IF(LEFT($N$39,1)="g",1+T97,((($N$45-$M$45)/99))+T97))</f>
        <v>478.78787878787756</v>
      </c>
      <c r="U98" s="75" t="str">
        <f>IMDIV(IMDIV(1,IMSUM(IMDIV(1,COMPLEX($F$41,IF($D$41&lt;0,0,$D$41)*$T98*PI()*0.002)),IMDIV(1,COMPLEX(0,-500000/(IF($C$41&lt;=0.00001,0.00001,$C$41)*$T98*PI()))),IMDIV(1,COMPLEX(0,IF($E$41&lt;1,10000000000,$E$41)*$T98*PI()*2)))),IMSUM(COMPLEX($B$41,0),IMDIV(1,IMSUM(IMDIV(1,COMPLEX($F$41,IF($D$41&lt;0,0,$D$41)*$T98*PI()*0.002)),IMDIV(1,COMPLEX(0,-500000/(IF($C$41&lt;=0.00001,0.00001,$C$41)*$T98*PI()))),IMDIV(1,COMPLEX(0,IF($E$41&lt;1,10000000000,$E$41)*$T98*PI()*2))))))</f>
        <v>0.762879067587419+0.249666534683605i</v>
      </c>
      <c r="V98" s="76">
        <f>IMABS(IMPRODUCT(U98,IMDIV(COMPLEX($F$41,0),COMPLEX($F$41,IF($D$41&lt;0,0,$D$41)*$T98*PI()*0.002))))</f>
        <v>0.3443271950971185</v>
      </c>
      <c r="W98" s="11">
        <f>IF(OR($B$41=0,$F$41=0),0,IF(V98=0.5,-300,20*LOG10(ABS(1-2*V98))))</f>
        <v>-10.13514507520133</v>
      </c>
      <c r="X98" s="78" t="str">
        <f>IMDIV(IMDIV(1,IMSUM(IMDIV(1,COMPLEX($K$41,IF($I$41&lt;0,0,$I$41)*$T98*PI()*0.002)),IMDIV(1,COMPLEX(0,-500000/(IF($H$41&lt;=0.00001,0.00001,$H$41)*$T98*PI()))),IMDIV(1,COMPLEX(0,IF($J$41&lt;1,10000000000,$J$41)*$T98*PI()*2)))),IMSUM(COMPLEX($G$41,0),IMDIV(1,IMSUM(IMDIV(1,COMPLEX($K$41,IF($I$41&lt;0,0,$I$41)*$T98*PI()*0.002)),IMDIV(1,COMPLEX(0,-500000/(IF($H$41&lt;=0.00001,0.00001,$H$41)*$T98*PI()))),IMDIV(1,COMPLEX(0,IF($J$41&lt;1,10000000000,$J$41)*$T98*PI()*2))))))</f>
        <v>0.817828267089373-0.147932968395219i</v>
      </c>
      <c r="Y98" s="77">
        <f>IMABS(IMPRODUCT(X98,IMDIV(COMPLEX($K$41,0),COMPLEX($K$41,IF($I$41&lt;0,0,$I$41)*$T98*PI()*0.002))))</f>
        <v>0.35651231325263594</v>
      </c>
      <c r="Z98" s="11">
        <f>IF(OR($G$41=0,$K$41=0),0,IF(Y98=0.5,-300,20*LOG10(ABS(1-2*Y98))))</f>
        <v>-10.843107404291029</v>
      </c>
      <c r="AA98" s="78" t="str">
        <f>IMDIV(IMDIV(1,IMSUM(IMDIV(1,COMPLEX($F$45,IF($D$45&lt;0,0,$D$45)*$T98*PI()*0.002)),IMDIV(1,COMPLEX(0,-500000/(IF($C$45&lt;=0.00001,0.00001,$C$45)*$T98*PI()))),IMDIV(1,COMPLEX(0,IF($E$45&lt;1,10000000000,$E$45)*$T98*PI()*2)))),IMSUM(COMPLEX($B$45,0),IMDIV(1,IMSUM(IMDIV(1,COMPLEX($F$45,IF($D$45&lt;0,0,$D$45)*$T98*PI()*0.002)),IMDIV(1,COMPLEX(0,-500000/(IF($C$45&lt;=0.00001,0.00001,$C$45)*$T98*PI()))),IMDIV(1,COMPLEX(0,IF($E$45&lt;1,10000000000,$E$45)*$T98*PI()*2))))))</f>
        <v>0.106442005832864-0.308402505221895i</v>
      </c>
      <c r="AB98" s="77">
        <f>IMABS(IMPRODUCT(AA98,IMDIV(COMPLEX($F$45,0),COMPLEX($F$45,IF($D$45&lt;0,0,$D$45)*$T98*PI()*0.002))))</f>
        <v>0</v>
      </c>
      <c r="AC98" s="11">
        <f>IF(OR($B$45=0,$F$45=0),0,IF(AB98=0.5,-300,20*LOG10(ABS(1-2*AB98))))</f>
        <v>0</v>
      </c>
      <c r="AD98" s="78">
        <f>IMABS(IMPRODUCT(IMDIV(IMDIV(IMPRODUCT(COMPLEX(0,-500000/(IF($H$45&lt;=0.00001,0.00001,$H$45)*$T98*PI())),COMPLEX($K$45,IF($I$45&lt;0,0,$I$45)*$T98*PI()*0.002)),IMSUM(COMPLEX(0,-500000/(IF($H$45&lt;=0.00001,0.00001,$H$45)*$T98*PI())),COMPLEX($K$45,IF($I$45&lt;0,0,$I$45)*$T98*PI()*0.002))),IMSUM(COMPLEX($G$45,0),IMDIV(IMPRODUCT(COMPLEX(0,-500000/(IF($H$45&lt;=0.00001,0.00001,$H$45)*$T98*PI())),COMPLEX($K$45,IF($I$45&lt;0,0,$I$45)*$T98*PI()*0.002)),IMSUM(COMPLEX(0,-500000/(IF($H$45&lt;=0.00001,0.00001,$H$45)*$T98*PI())),COMPLEX($K$45,IF($I$45&lt;0,0,$I$45)*$T98*PI()*0.002))))),IMDIV(COMPLEX($K$45,0),COMPLEX($K$45,IF($I$45&lt;0,0,$I$45)*$T98*PI()*0.002))))</f>
        <v>0</v>
      </c>
      <c r="AE98" s="77">
        <f>IMABS(IMPRODUCT(AD98,IMDIV(COMPLEX($K$45,0),COMPLEX($K$45,IF($I$45&lt;0,0,$I$45)*$T98*PI()*0.002))))</f>
        <v>0</v>
      </c>
      <c r="AF98" s="11">
        <f>IF(OR($G$45=0,$K$45=0),0,IF(AE98=0.5,-300,20*LOG10(ABS(1-2*AE98))))</f>
        <v>0</v>
      </c>
      <c r="AG98" s="11">
        <f>IF(LEFT($N$39,1)="t",IF(T98&lt;=30,-16,IF(T98&gt;=60,-10,-(16-20*LOG10(T98/30)))),IF(LEFT($N$39,1)="g",IF(T98&lt;=40,-16,-(10-20*LOG10(T98/80))),0))</f>
        <v>0</v>
      </c>
      <c r="AH98" s="3"/>
    </row>
    <row r="99" spans="1:34" ht="12.75">
      <c r="A99" s="7"/>
      <c r="B99" s="7"/>
      <c r="C99" s="7"/>
      <c r="D99" s="7"/>
      <c r="E99" s="7"/>
      <c r="F99" s="7"/>
      <c r="G99" s="7"/>
      <c r="H99" s="44"/>
      <c r="I99" s="44"/>
      <c r="J99" s="7"/>
      <c r="K99" s="7"/>
      <c r="L99" s="7"/>
      <c r="M99" s="7"/>
      <c r="N99" s="7"/>
      <c r="O99" s="7"/>
      <c r="P99" s="3"/>
      <c r="Q99" s="3"/>
      <c r="R99" s="3"/>
      <c r="S99" s="6">
        <f t="shared" si="4"/>
        <v>95</v>
      </c>
      <c r="T99" s="11">
        <f>IF(LEFT($N$39,1)="t",79/99+T98,IF(LEFT($N$39,1)="g",1+T98,((($N$45-$M$45)/99))+T98))</f>
        <v>482.3232323232311</v>
      </c>
      <c r="U99" s="75" t="str">
        <f>IMDIV(IMDIV(1,IMSUM(IMDIV(1,COMPLEX($F$41,IF($D$41&lt;0,0,$D$41)*$T99*PI()*0.002)),IMDIV(1,COMPLEX(0,-500000/(IF($C$41&lt;=0.00001,0.00001,$C$41)*$T99*PI()))),IMDIV(1,COMPLEX(0,IF($E$41&lt;1,10000000000,$E$41)*$T99*PI()*2)))),IMSUM(COMPLEX($B$41,0),IMDIV(1,IMSUM(IMDIV(1,COMPLEX($F$41,IF($D$41&lt;0,0,$D$41)*$T99*PI()*0.002)),IMDIV(1,COMPLEX(0,-500000/(IF($C$41&lt;=0.00001,0.00001,$C$41)*$T99*PI()))),IMDIV(1,COMPLEX(0,IF($E$41&lt;1,10000000000,$E$41)*$T99*PI()*2))))))</f>
        <v>0.764712679705651+0.249565183348745i</v>
      </c>
      <c r="V99" s="76">
        <f>IMABS(IMPRODUCT(U99,IMDIV(COMPLEX($F$41,0),COMPLEX($F$41,IF($D$41&lt;0,0,$D$41)*$T99*PI()*0.002))))</f>
        <v>0.34299331839433994</v>
      </c>
      <c r="W99" s="11">
        <f>IF(OR($B$41=0,$F$41=0),0,IF(V99=0.5,-300,20*LOG10(ABS(1-2*V99))))</f>
        <v>-10.061037392328938</v>
      </c>
      <c r="X99" s="78" t="str">
        <f>IMDIV(IMDIV(1,IMSUM(IMDIV(1,COMPLEX($K$41,IF($I$41&lt;0,0,$I$41)*$T99*PI()*0.002)),IMDIV(1,COMPLEX(0,-500000/(IF($H$41&lt;=0.00001,0.00001,$H$41)*$T99*PI()))),IMDIV(1,COMPLEX(0,IF($J$41&lt;1,10000000000,$J$41)*$T99*PI()*2)))),IMSUM(COMPLEX($G$41,0),IMDIV(1,IMSUM(IMDIV(1,COMPLEX($K$41,IF($I$41&lt;0,0,$I$41)*$T99*PI()*0.002)),IMDIV(1,COMPLEX(0,-500000/(IF($H$41&lt;=0.00001,0.00001,$H$41)*$T99*PI()))),IMDIV(1,COMPLEX(0,IF($J$41&lt;1,10000000000,$J$41)*$T99*PI()*2))))))</f>
        <v>0.817714558215375-0.152509552161414i</v>
      </c>
      <c r="Y99" s="77">
        <f>IMABS(IMPRODUCT(X99,IMDIV(COMPLEX($K$41,0),COMPLEX($K$41,IF($I$41&lt;0,0,$I$41)*$T99*PI()*0.002))))</f>
        <v>0.3546805548624482</v>
      </c>
      <c r="Z99" s="11">
        <f>IF(OR($G$41=0,$K$41=0),0,IF(Y99=0.5,-300,20*LOG10(ABS(1-2*Y99))))</f>
        <v>-10.732925467531045</v>
      </c>
      <c r="AA99" s="78" t="str">
        <f>IMDIV(IMDIV(1,IMSUM(IMDIV(1,COMPLEX($F$45,IF($D$45&lt;0,0,$D$45)*$T99*PI()*0.002)),IMDIV(1,COMPLEX(0,-500000/(IF($C$45&lt;=0.00001,0.00001,$C$45)*$T99*PI()))),IMDIV(1,COMPLEX(0,IF($E$45&lt;1,10000000000,$E$45)*$T99*PI()*2)))),IMSUM(COMPLEX($B$45,0),IMDIV(1,IMSUM(IMDIV(1,COMPLEX($F$45,IF($D$45&lt;0,0,$D$45)*$T99*PI()*0.002)),IMDIV(1,COMPLEX(0,-500000/(IF($C$45&lt;=0.00001,0.00001,$C$45)*$T99*PI()))),IMDIV(1,COMPLEX(0,IF($E$45&lt;1,10000000000,$E$45)*$T99*PI()*2))))))</f>
        <v>0.10494556019951-0.306483261523238i</v>
      </c>
      <c r="AB99" s="77">
        <f>IMABS(IMPRODUCT(AA99,IMDIV(COMPLEX($F$45,0),COMPLEX($F$45,IF($D$45&lt;0,0,$D$45)*$T99*PI()*0.002))))</f>
        <v>0</v>
      </c>
      <c r="AC99" s="11">
        <f>IF(OR($B$45=0,$F$45=0),0,IF(AB99=0.5,-300,20*LOG10(ABS(1-2*AB99))))</f>
        <v>0</v>
      </c>
      <c r="AD99" s="78">
        <f>IMABS(IMPRODUCT(IMDIV(IMDIV(IMPRODUCT(COMPLEX(0,-500000/(IF($H$45&lt;=0.00001,0.00001,$H$45)*$T99*PI())),COMPLEX($K$45,IF($I$45&lt;0,0,$I$45)*$T99*PI()*0.002)),IMSUM(COMPLEX(0,-500000/(IF($H$45&lt;=0.00001,0.00001,$H$45)*$T99*PI())),COMPLEX($K$45,IF($I$45&lt;0,0,$I$45)*$T99*PI()*0.002))),IMSUM(COMPLEX($G$45,0),IMDIV(IMPRODUCT(COMPLEX(0,-500000/(IF($H$45&lt;=0.00001,0.00001,$H$45)*$T99*PI())),COMPLEX($K$45,IF($I$45&lt;0,0,$I$45)*$T99*PI()*0.002)),IMSUM(COMPLEX(0,-500000/(IF($H$45&lt;=0.00001,0.00001,$H$45)*$T99*PI())),COMPLEX($K$45,IF($I$45&lt;0,0,$I$45)*$T99*PI()*0.002))))),IMDIV(COMPLEX($K$45,0),COMPLEX($K$45,IF($I$45&lt;0,0,$I$45)*$T99*PI()*0.002))))</f>
        <v>0</v>
      </c>
      <c r="AE99" s="77">
        <f>IMABS(IMPRODUCT(AD99,IMDIV(COMPLEX($K$45,0),COMPLEX($K$45,IF($I$45&lt;0,0,$I$45)*$T99*PI()*0.002))))</f>
        <v>0</v>
      </c>
      <c r="AF99" s="11">
        <f>IF(OR($G$45=0,$K$45=0),0,IF(AE99=0.5,-300,20*LOG10(ABS(1-2*AE99))))</f>
        <v>0</v>
      </c>
      <c r="AG99" s="11">
        <f>IF(LEFT($N$39,1)="t",IF(T99&lt;=30,-16,IF(T99&gt;=60,-10,-(16-20*LOG10(T99/30)))),IF(LEFT($N$39,1)="g",IF(T99&lt;=40,-16,-(10-20*LOG10(T99/80))),0))</f>
        <v>0</v>
      </c>
      <c r="AH99" s="3"/>
    </row>
    <row r="100" spans="1:34" ht="12.75">
      <c r="A100" s="7"/>
      <c r="B100" s="7"/>
      <c r="C100" s="7"/>
      <c r="D100" s="7"/>
      <c r="E100" s="7"/>
      <c r="F100" s="7"/>
      <c r="G100" s="7"/>
      <c r="H100" s="44"/>
      <c r="I100" s="44"/>
      <c r="J100" s="7"/>
      <c r="K100" s="7"/>
      <c r="L100" s="7"/>
      <c r="M100" s="7"/>
      <c r="N100" s="7"/>
      <c r="O100" s="7"/>
      <c r="P100" s="3"/>
      <c r="Q100" s="3"/>
      <c r="R100" s="3"/>
      <c r="S100" s="6">
        <f t="shared" si="4"/>
        <v>96</v>
      </c>
      <c r="T100" s="11">
        <f>IF(LEFT($N$39,1)="t",79/99+T99,IF(LEFT($N$39,1)="g",1+T99,((($N$45-$M$45)/99))+T99))</f>
        <v>485.8585858585846</v>
      </c>
      <c r="U100" s="75" t="str">
        <f>IMDIV(IMDIV(1,IMSUM(IMDIV(1,COMPLEX($F$41,IF($D$41&lt;0,0,$D$41)*$T100*PI()*0.002)),IMDIV(1,COMPLEX(0,-500000/(IF($C$41&lt;=0.00001,0.00001,$C$41)*$T100*PI()))),IMDIV(1,COMPLEX(0,IF($E$41&lt;1,10000000000,$E$41)*$T100*PI()*2)))),IMSUM(COMPLEX($B$41,0),IMDIV(1,IMSUM(IMDIV(1,COMPLEX($F$41,IF($D$41&lt;0,0,$D$41)*$T100*PI()*0.002)),IMDIV(1,COMPLEX(0,-500000/(IF($C$41&lt;=0.00001,0.00001,$C$41)*$T100*PI()))),IMDIV(1,COMPLEX(0,IF($E$41&lt;1,10000000000,$E$41)*$T100*PI()*2))))))</f>
        <v>0.766531331641204+0.249451304991774i</v>
      </c>
      <c r="V100" s="76">
        <f>IMABS(IMPRODUCT(U100,IMDIV(COMPLEX($F$41,0),COMPLEX($F$41,IF($D$41&lt;0,0,$D$41)*$T100*PI()*0.002))))</f>
        <v>0.34166518068346996</v>
      </c>
      <c r="W100" s="11">
        <f>IF(OR($B$41=0,$F$41=0),0,IF(V100=0.5,-300,20*LOG10(ABS(1-2*V100))))</f>
        <v>-9.98787147056061</v>
      </c>
      <c r="X100" s="78" t="str">
        <f>IMDIV(IMDIV(1,IMSUM(IMDIV(1,COMPLEX($K$41,IF($I$41&lt;0,0,$I$41)*$T100*PI()*0.002)),IMDIV(1,COMPLEX(0,-500000/(IF($H$41&lt;=0.00001,0.00001,$H$41)*$T100*PI()))),IMDIV(1,COMPLEX(0,IF($J$41&lt;1,10000000000,$J$41)*$T100*PI()*2)))),IMSUM(COMPLEX($G$41,0),IMDIV(1,IMSUM(IMDIV(1,COMPLEX($K$41,IF($I$41&lt;0,0,$I$41)*$T100*PI()*0.002)),IMDIV(1,COMPLEX(0,-500000/(IF($H$41&lt;=0.00001,0.00001,$H$41)*$T100*PI()))),IMDIV(1,COMPLEX(0,IF($J$41&lt;1,10000000000,$J$41)*$T100*PI()*2))))))</f>
        <v>0.817529749301026-0.157077086120768i</v>
      </c>
      <c r="Y100" s="77">
        <f>IMABS(IMPRODUCT(X100,IMDIV(COMPLEX($K$41,0),COMPLEX($K$41,IF($I$41&lt;0,0,$I$41)*$T100*PI()*0.002))))</f>
        <v>0.3528479096220308</v>
      </c>
      <c r="Z100" s="11">
        <f>IF(OR($G$41=0,$K$41=0),0,IF(Y100=0.5,-300,20*LOG10(ABS(1-2*Y100))))</f>
        <v>-10.624071369197871</v>
      </c>
      <c r="AA100" s="78" t="str">
        <f>IMDIV(IMDIV(1,IMSUM(IMDIV(1,COMPLEX($F$45,IF($D$45&lt;0,0,$D$45)*$T100*PI()*0.002)),IMDIV(1,COMPLEX(0,-500000/(IF($C$45&lt;=0.00001,0.00001,$C$45)*$T100*PI()))),IMDIV(1,COMPLEX(0,IF($E$45&lt;1,10000000000,$E$45)*$T100*PI()*2)))),IMSUM(COMPLEX($B$45,0),IMDIV(1,IMSUM(IMDIV(1,COMPLEX($F$45,IF($D$45&lt;0,0,$D$45)*$T100*PI()*0.002)),IMDIV(1,COMPLEX(0,-500000/(IF($C$45&lt;=0.00001,0.00001,$C$45)*$T100*PI()))),IMDIV(1,COMPLEX(0,IF($E$45&lt;1,10000000000,$E$45)*$T100*PI()*2))))))</f>
        <v>0.103479997292886-0.304584778761431i</v>
      </c>
      <c r="AB100" s="77">
        <f>IMABS(IMPRODUCT(AA100,IMDIV(COMPLEX($F$45,0),COMPLEX($F$45,IF($D$45&lt;0,0,$D$45)*$T100*PI()*0.002))))</f>
        <v>0</v>
      </c>
      <c r="AC100" s="11">
        <f>IF(OR($B$45=0,$F$45=0),0,IF(AB100=0.5,-300,20*LOG10(ABS(1-2*AB100))))</f>
        <v>0</v>
      </c>
      <c r="AD100" s="78">
        <f>IMABS(IMPRODUCT(IMDIV(IMDIV(IMPRODUCT(COMPLEX(0,-500000/(IF($H$45&lt;=0.00001,0.00001,$H$45)*$T100*PI())),COMPLEX($K$45,IF($I$45&lt;0,0,$I$45)*$T100*PI()*0.002)),IMSUM(COMPLEX(0,-500000/(IF($H$45&lt;=0.00001,0.00001,$H$45)*$T100*PI())),COMPLEX($K$45,IF($I$45&lt;0,0,$I$45)*$T100*PI()*0.002))),IMSUM(COMPLEX($G$45,0),IMDIV(IMPRODUCT(COMPLEX(0,-500000/(IF($H$45&lt;=0.00001,0.00001,$H$45)*$T100*PI())),COMPLEX($K$45,IF($I$45&lt;0,0,$I$45)*$T100*PI()*0.002)),IMSUM(COMPLEX(0,-500000/(IF($H$45&lt;=0.00001,0.00001,$H$45)*$T100*PI())),COMPLEX($K$45,IF($I$45&lt;0,0,$I$45)*$T100*PI()*0.002))))),IMDIV(COMPLEX($K$45,0),COMPLEX($K$45,IF($I$45&lt;0,0,$I$45)*$T100*PI()*0.002))))</f>
        <v>0</v>
      </c>
      <c r="AE100" s="77">
        <f>IMABS(IMPRODUCT(AD100,IMDIV(COMPLEX($K$45,0),COMPLEX($K$45,IF($I$45&lt;0,0,$I$45)*$T100*PI()*0.002))))</f>
        <v>0</v>
      </c>
      <c r="AF100" s="11">
        <f>IF(OR($G$45=0,$K$45=0),0,IF(AE100=0.5,-300,20*LOG10(ABS(1-2*AE100))))</f>
        <v>0</v>
      </c>
      <c r="AG100" s="11">
        <f>IF(LEFT($N$39,1)="t",IF(T100&lt;=30,-16,IF(T100&gt;=60,-10,-(16-20*LOG10(T100/30)))),IF(LEFT($N$39,1)="g",IF(T100&lt;=40,-16,-(10-20*LOG10(T100/80))),0))</f>
        <v>0</v>
      </c>
      <c r="AH100" s="3"/>
    </row>
    <row r="101" spans="1:34" ht="12.75">
      <c r="A101" s="7"/>
      <c r="B101" s="7"/>
      <c r="C101" s="7"/>
      <c r="D101" s="7"/>
      <c r="E101" s="7"/>
      <c r="F101" s="7"/>
      <c r="G101" s="7"/>
      <c r="H101" s="44"/>
      <c r="I101" s="44"/>
      <c r="J101" s="7"/>
      <c r="K101" s="7"/>
      <c r="L101" s="7"/>
      <c r="M101" s="7"/>
      <c r="N101" s="7"/>
      <c r="O101" s="7"/>
      <c r="P101" s="3"/>
      <c r="Q101" s="3"/>
      <c r="R101" s="3"/>
      <c r="S101" s="6">
        <f t="shared" si="4"/>
        <v>97</v>
      </c>
      <c r="T101" s="11">
        <f>IF(LEFT($N$39,1)="t",79/99+T100,IF(LEFT($N$39,1)="g",1+T100,((($N$45-$M$45)/99))+T100))</f>
        <v>489.3939393939381</v>
      </c>
      <c r="U101" s="75" t="str">
        <f>IMDIV(IMDIV(1,IMSUM(IMDIV(1,COMPLEX($F$41,IF($D$41&lt;0,0,$D$41)*$T101*PI()*0.002)),IMDIV(1,COMPLEX(0,-500000/(IF($C$41&lt;=0.00001,0.00001,$C$41)*$T101*PI()))),IMDIV(1,COMPLEX(0,IF($E$41&lt;1,10000000000,$E$41)*$T101*PI()*2)))),IMSUM(COMPLEX($B$41,0),IMDIV(1,IMSUM(IMDIV(1,COMPLEX($F$41,IF($D$41&lt;0,0,$D$41)*$T101*PI()*0.002)),IMDIV(1,COMPLEX(0,-500000/(IF($C$41&lt;=0.00001,0.00001,$C$41)*$T101*PI()))),IMDIV(1,COMPLEX(0,IF($E$41&lt;1,10000000000,$E$41)*$T101*PI()*2))))))</f>
        <v>0.768335062013078+0.249325206979673i</v>
      </c>
      <c r="V101" s="76">
        <f>IMABS(IMPRODUCT(U101,IMDIV(COMPLEX($F$41,0),COMPLEX($F$41,IF($D$41&lt;0,0,$D$41)*$T101*PI()*0.002))))</f>
        <v>0.3403428207836631</v>
      </c>
      <c r="W101" s="11">
        <f>IF(OR($B$41=0,$F$41=0),0,IF(V101=0.5,-300,20*LOG10(ABS(1-2*V101))))</f>
        <v>-9.915631046819854</v>
      </c>
      <c r="X101" s="78" t="str">
        <f>IMDIV(IMDIV(1,IMSUM(IMDIV(1,COMPLEX($K$41,IF($I$41&lt;0,0,$I$41)*$T101*PI()*0.002)),IMDIV(1,COMPLEX(0,-500000/(IF($H$41&lt;=0.00001,0.00001,$H$41)*$T101*PI()))),IMDIV(1,COMPLEX(0,IF($J$41&lt;1,10000000000,$J$41)*$T101*PI()*2)))),IMSUM(COMPLEX($G$41,0),IMDIV(1,IMSUM(IMDIV(1,COMPLEX($K$41,IF($I$41&lt;0,0,$I$41)*$T101*PI()*0.002)),IMDIV(1,COMPLEX(0,-500000/(IF($H$41&lt;=0.00001,0.00001,$H$41)*$T101*PI()))),IMDIV(1,COMPLEX(0,IF($J$41&lt;1,10000000000,$J$41)*$T101*PI()*2))))))</f>
        <v>0.817274526610944-0.161634112924181i</v>
      </c>
      <c r="Y101" s="77">
        <f>IMABS(IMPRODUCT(X101,IMDIV(COMPLEX($K$41,0),COMPLEX($K$41,IF($I$41&lt;0,0,$I$41)*$T101*PI()*0.002))))</f>
        <v>0.3510146553963436</v>
      </c>
      <c r="Z101" s="11">
        <f>IF(OR($G$41=0,$K$41=0),0,IF(Y101=0.5,-300,20*LOG10(ABS(1-2*Y101))))</f>
        <v>-10.51652909039385</v>
      </c>
      <c r="AA101" s="78" t="str">
        <f>IMDIV(IMDIV(1,IMSUM(IMDIV(1,COMPLEX($F$45,IF($D$45&lt;0,0,$D$45)*$T101*PI()*0.002)),IMDIV(1,COMPLEX(0,-500000/(IF($C$45&lt;=0.00001,0.00001,$C$45)*$T101*PI()))),IMDIV(1,COMPLEX(0,IF($E$45&lt;1,10000000000,$E$45)*$T101*PI()*2)))),IMSUM(COMPLEX($B$45,0),IMDIV(1,IMSUM(IMDIV(1,COMPLEX($F$45,IF($D$45&lt;0,0,$D$45)*$T101*PI()*0.002)),IMDIV(1,COMPLEX(0,-500000/(IF($C$45&lt;=0.00001,0.00001,$C$45)*$T101*PI()))),IMDIV(1,COMPLEX(0,IF($E$45&lt;1,10000000000,$E$45)*$T101*PI()*2))))))</f>
        <v>0.102044486919869-0.302706804695781i</v>
      </c>
      <c r="AB101" s="77">
        <f>IMABS(IMPRODUCT(AA101,IMDIV(COMPLEX($F$45,0),COMPLEX($F$45,IF($D$45&lt;0,0,$D$45)*$T101*PI()*0.002))))</f>
        <v>0</v>
      </c>
      <c r="AC101" s="11">
        <f>IF(OR($B$45=0,$F$45=0),0,IF(AB101=0.5,-300,20*LOG10(ABS(1-2*AB101))))</f>
        <v>0</v>
      </c>
      <c r="AD101" s="78">
        <f>IMABS(IMPRODUCT(IMDIV(IMDIV(IMPRODUCT(COMPLEX(0,-500000/(IF($H$45&lt;=0.00001,0.00001,$H$45)*$T101*PI())),COMPLEX($K$45,IF($I$45&lt;0,0,$I$45)*$T101*PI()*0.002)),IMSUM(COMPLEX(0,-500000/(IF($H$45&lt;=0.00001,0.00001,$H$45)*$T101*PI())),COMPLEX($K$45,IF($I$45&lt;0,0,$I$45)*$T101*PI()*0.002))),IMSUM(COMPLEX($G$45,0),IMDIV(IMPRODUCT(COMPLEX(0,-500000/(IF($H$45&lt;=0.00001,0.00001,$H$45)*$T101*PI())),COMPLEX($K$45,IF($I$45&lt;0,0,$I$45)*$T101*PI()*0.002)),IMSUM(COMPLEX(0,-500000/(IF($H$45&lt;=0.00001,0.00001,$H$45)*$T101*PI())),COMPLEX($K$45,IF($I$45&lt;0,0,$I$45)*$T101*PI()*0.002))))),IMDIV(COMPLEX($K$45,0),COMPLEX($K$45,IF($I$45&lt;0,0,$I$45)*$T101*PI()*0.002))))</f>
        <v>0</v>
      </c>
      <c r="AE101" s="77">
        <f>IMABS(IMPRODUCT(AD101,IMDIV(COMPLEX($K$45,0),COMPLEX($K$45,IF($I$45&lt;0,0,$I$45)*$T101*PI()*0.002))))</f>
        <v>0</v>
      </c>
      <c r="AF101" s="11">
        <f>IF(OR($G$45=0,$K$45=0),0,IF(AE101=0.5,-300,20*LOG10(ABS(1-2*AE101))))</f>
        <v>0</v>
      </c>
      <c r="AG101" s="11">
        <f>IF(LEFT($N$39,1)="t",IF(T101&lt;=30,-16,IF(T101&gt;=60,-10,-(16-20*LOG10(T101/30)))),IF(LEFT($N$39,1)="g",IF(T101&lt;=40,-16,-(10-20*LOG10(T101/80))),0))</f>
        <v>0</v>
      </c>
      <c r="AH101" s="3"/>
    </row>
    <row r="102" spans="1:34" ht="12.75">
      <c r="A102" s="7"/>
      <c r="B102" s="7"/>
      <c r="C102" s="7"/>
      <c r="D102" s="7"/>
      <c r="E102" s="7"/>
      <c r="F102" s="7"/>
      <c r="G102" s="7"/>
      <c r="H102" s="44"/>
      <c r="I102" s="44"/>
      <c r="J102" s="7"/>
      <c r="K102" s="7"/>
      <c r="L102" s="7"/>
      <c r="M102" s="7"/>
      <c r="N102" s="7"/>
      <c r="O102" s="7"/>
      <c r="P102" s="3"/>
      <c r="Q102" s="3"/>
      <c r="R102" s="3"/>
      <c r="S102" s="6">
        <f t="shared" si="4"/>
        <v>98</v>
      </c>
      <c r="T102" s="11">
        <f>IF(LEFT($N$39,1)="t",79/99+T101,IF(LEFT($N$39,1)="g",1+T101,((($N$45-$M$45)/99))+T101))</f>
        <v>492.92929292929165</v>
      </c>
      <c r="U102" s="75" t="str">
        <f>IMDIV(IMDIV(1,IMSUM(IMDIV(1,COMPLEX($F$41,IF($D$41&lt;0,0,$D$41)*$T102*PI()*0.002)),IMDIV(1,COMPLEX(0,-500000/(IF($C$41&lt;=0.00001,0.00001,$C$41)*$T102*PI()))),IMDIV(1,COMPLEX(0,IF($E$41&lt;1,10000000000,$E$41)*$T102*PI()*2)))),IMSUM(COMPLEX($B$41,0),IMDIV(1,IMSUM(IMDIV(1,COMPLEX($F$41,IF($D$41&lt;0,0,$D$41)*$T102*PI()*0.002)),IMDIV(1,COMPLEX(0,-500000/(IF($C$41&lt;=0.00001,0.00001,$C$41)*$T102*PI()))),IMDIV(1,COMPLEX(0,IF($E$41&lt;1,10000000000,$E$41)*$T102*PI()*2))))))</f>
        <v>0.770123913236377+0.249187191363436i</v>
      </c>
      <c r="V102" s="76">
        <f>IMABS(IMPRODUCT(U102,IMDIV(COMPLEX($F$41,0),COMPLEX($F$41,IF($D$41&lt;0,0,$D$41)*$T102*PI()*0.002))))</f>
        <v>0.33902627502639043</v>
      </c>
      <c r="W102" s="11">
        <f>IF(OR($B$41=0,$F$41=0),0,IF(V102=0.5,-300,20*LOG10(ABS(1-2*V102))))</f>
        <v>-9.844300209588235</v>
      </c>
      <c r="X102" s="78" t="str">
        <f>IMDIV(IMDIV(1,IMSUM(IMDIV(1,COMPLEX($K$41,IF($I$41&lt;0,0,$I$41)*$T102*PI()*0.002)),IMDIV(1,COMPLEX(0,-500000/(IF($H$41&lt;=0.00001,0.00001,$H$41)*$T102*PI()))),IMDIV(1,COMPLEX(0,IF($J$41&lt;1,10000000000,$J$41)*$T102*PI()*2)))),IMSUM(COMPLEX($G$41,0),IMDIV(1,IMSUM(IMDIV(1,COMPLEX($K$41,IF($I$41&lt;0,0,$I$41)*$T102*PI()*0.002)),IMDIV(1,COMPLEX(0,-500000/(IF($H$41&lt;=0.00001,0.00001,$H$41)*$T102*PI()))),IMDIV(1,COMPLEX(0,IF($J$41&lt;1,10000000000,$J$41)*$T102*PI()*2))))))</f>
        <v>0.816949607171999-0.166179207538473i</v>
      </c>
      <c r="Y102" s="77">
        <f>IMABS(IMPRODUCT(X102,IMDIV(COMPLEX($K$41,0),COMPLEX($K$41,IF($I$41&lt;0,0,$I$41)*$T102*PI()*0.002))))</f>
        <v>0.3491810669200165</v>
      </c>
      <c r="Z102" s="11">
        <f>IF(OR($G$41=0,$K$41=0),0,IF(Y102=0.5,-300,20*LOG10(ABS(1-2*Y102))))</f>
        <v>-10.410282802990602</v>
      </c>
      <c r="AA102" s="78" t="str">
        <f>IMDIV(IMDIV(1,IMSUM(IMDIV(1,COMPLEX($F$45,IF($D$45&lt;0,0,$D$45)*$T102*PI()*0.002)),IMDIV(1,COMPLEX(0,-500000/(IF($C$45&lt;=0.00001,0.00001,$C$45)*$T102*PI()))),IMDIV(1,COMPLEX(0,IF($E$45&lt;1,10000000000,$E$45)*$T102*PI()*2)))),IMSUM(COMPLEX($B$45,0),IMDIV(1,IMSUM(IMDIV(1,COMPLEX($F$45,IF($D$45&lt;0,0,$D$45)*$T102*PI()*0.002)),IMDIV(1,COMPLEX(0,-500000/(IF($C$45&lt;=0.00001,0.00001,$C$45)*$T102*PI()))),IMDIV(1,COMPLEX(0,IF($E$45&lt;1,10000000000,$E$45)*$T102*PI()*2))))))</f>
        <v>0.100638226070331-0.300849087623259i</v>
      </c>
      <c r="AB102" s="77">
        <f>IMABS(IMPRODUCT(AA102,IMDIV(COMPLEX($F$45,0),COMPLEX($F$45,IF($D$45&lt;0,0,$D$45)*$T102*PI()*0.002))))</f>
        <v>0</v>
      </c>
      <c r="AC102" s="11">
        <f>IF(OR($B$45=0,$F$45=0),0,IF(AB102=0.5,-300,20*LOG10(ABS(1-2*AB102))))</f>
        <v>0</v>
      </c>
      <c r="AD102" s="78">
        <f>IMABS(IMPRODUCT(IMDIV(IMDIV(IMPRODUCT(COMPLEX(0,-500000/(IF($H$45&lt;=0.00001,0.00001,$H$45)*$T102*PI())),COMPLEX($K$45,IF($I$45&lt;0,0,$I$45)*$T102*PI()*0.002)),IMSUM(COMPLEX(0,-500000/(IF($H$45&lt;=0.00001,0.00001,$H$45)*$T102*PI())),COMPLEX($K$45,IF($I$45&lt;0,0,$I$45)*$T102*PI()*0.002))),IMSUM(COMPLEX($G$45,0),IMDIV(IMPRODUCT(COMPLEX(0,-500000/(IF($H$45&lt;=0.00001,0.00001,$H$45)*$T102*PI())),COMPLEX($K$45,IF($I$45&lt;0,0,$I$45)*$T102*PI()*0.002)),IMSUM(COMPLEX(0,-500000/(IF($H$45&lt;=0.00001,0.00001,$H$45)*$T102*PI())),COMPLEX($K$45,IF($I$45&lt;0,0,$I$45)*$T102*PI()*0.002))))),IMDIV(COMPLEX($K$45,0),COMPLEX($K$45,IF($I$45&lt;0,0,$I$45)*$T102*PI()*0.002))))</f>
        <v>0</v>
      </c>
      <c r="AE102" s="77">
        <f>IMABS(IMPRODUCT(AD102,IMDIV(COMPLEX($K$45,0),COMPLEX($K$45,IF($I$45&lt;0,0,$I$45)*$T102*PI()*0.002))))</f>
        <v>0</v>
      </c>
      <c r="AF102" s="11">
        <f>IF(OR($G$45=0,$K$45=0),0,IF(AE102=0.5,-300,20*LOG10(ABS(1-2*AE102))))</f>
        <v>0</v>
      </c>
      <c r="AG102" s="11">
        <f>IF(LEFT($N$39,1)="t",IF(T102&lt;=30,-16,IF(T102&gt;=60,-10,-(16-20*LOG10(T102/30)))),IF(LEFT($N$39,1)="g",IF(T102&lt;=40,-16,-(10-20*LOG10(T102/80))),0))</f>
        <v>0</v>
      </c>
      <c r="AH102" s="3"/>
    </row>
    <row r="103" spans="1:34" ht="12.75">
      <c r="A103" s="7"/>
      <c r="B103" s="7"/>
      <c r="C103" s="7"/>
      <c r="D103" s="7"/>
      <c r="E103" s="7"/>
      <c r="F103" s="7"/>
      <c r="G103" s="7"/>
      <c r="H103" s="44"/>
      <c r="I103" s="44"/>
      <c r="J103" s="7"/>
      <c r="K103" s="7"/>
      <c r="L103" s="7"/>
      <c r="M103" s="7"/>
      <c r="N103" s="7"/>
      <c r="O103" s="7"/>
      <c r="P103" s="3"/>
      <c r="Q103" s="3"/>
      <c r="R103" s="3"/>
      <c r="S103" s="6">
        <f t="shared" si="4"/>
        <v>99</v>
      </c>
      <c r="T103" s="11">
        <f>IF(LEFT($N$39,1)="t",79/99+T102,IF(LEFT($N$39,1)="g",1+T102,((($N$45-$M$45)/99))+T102))</f>
        <v>496.46464646464517</v>
      </c>
      <c r="U103" s="75" t="str">
        <f>IMDIV(IMDIV(1,IMSUM(IMDIV(1,COMPLEX($F$41,IF($D$41&lt;0,0,$D$41)*$T103*PI()*0.002)),IMDIV(1,COMPLEX(0,-500000/(IF($C$41&lt;=0.00001,0.00001,$C$41)*$T103*PI()))),IMDIV(1,COMPLEX(0,IF($E$41&lt;1,10000000000,$E$41)*$T103*PI()*2)))),IMSUM(COMPLEX($B$41,0),IMDIV(1,IMSUM(IMDIV(1,COMPLEX($F$41,IF($D$41&lt;0,0,$D$41)*$T103*PI()*0.002)),IMDIV(1,COMPLEX(0,-500000/(IF($C$41&lt;=0.00001,0.00001,$C$41)*$T103*PI()))),IMDIV(1,COMPLEX(0,IF($E$41&lt;1,10000000000,$E$41)*$T103*PI()*2))))))</f>
        <v>0.771897931354522+0.249037554913669i</v>
      </c>
      <c r="V103" s="76">
        <f>IMABS(IMPRODUCT(U103,IMDIV(COMPLEX($F$41,0),COMPLEX($F$41,IF($D$41&lt;0,0,$D$41)*$T103*PI()*0.002))))</f>
        <v>0.3377155773246961</v>
      </c>
      <c r="W103" s="11">
        <f>IF(OR($B$41=0,$F$41=0),0,IF(V103=0.5,-300,20*LOG10(ABS(1-2*V103))))</f>
        <v>-9.773863389620717</v>
      </c>
      <c r="X103" s="78" t="str">
        <f>IMDIV(IMDIV(1,IMSUM(IMDIV(1,COMPLEX($K$41,IF($I$41&lt;0,0,$I$41)*$T103*PI()*0.002)),IMDIV(1,COMPLEX(0,-500000/(IF($H$41&lt;=0.00001,0.00001,$H$41)*$T103*PI()))),IMDIV(1,COMPLEX(0,IF($J$41&lt;1,10000000000,$J$41)*$T103*PI()*2)))),IMSUM(COMPLEX($G$41,0),IMDIV(1,IMSUM(IMDIV(1,COMPLEX($K$41,IF($I$41&lt;0,0,$I$41)*$T103*PI()*0.002)),IMDIV(1,COMPLEX(0,-500000/(IF($H$41&lt;=0.00001,0.00001,$H$41)*$T103*PI()))),IMDIV(1,COMPLEX(0,IF($J$41&lt;1,10000000000,$J$41)*$T103*PI()*2))))))</f>
        <v>0.816555737408881-0.170710977802598i</v>
      </c>
      <c r="Y103" s="77">
        <f>IMABS(IMPRODUCT(X103,IMDIV(COMPLEX($K$41,0),COMPLEX($K$41,IF($I$41&lt;0,0,$I$41)*$T103*PI()*0.002))))</f>
        <v>0.34734741566794597</v>
      </c>
      <c r="Z103" s="11">
        <f>IF(OR($G$41=0,$K$41=0),0,IF(Y103=0.5,-300,20*LOG10(ABS(1-2*Y103))))</f>
        <v>-10.30531686500614</v>
      </c>
      <c r="AA103" s="78" t="str">
        <f>IMDIV(IMDIV(1,IMSUM(IMDIV(1,COMPLEX($F$45,IF($D$45&lt;0,0,$D$45)*$T103*PI()*0.002)),IMDIV(1,COMPLEX(0,-500000/(IF($C$45&lt;=0.00001,0.00001,$C$45)*$T103*PI()))),IMDIV(1,COMPLEX(0,IF($E$45&lt;1,10000000000,$E$45)*$T103*PI()*2)))),IMSUM(COMPLEX($B$45,0),IMDIV(1,IMSUM(IMDIV(1,COMPLEX($F$45,IF($D$45&lt;0,0,$D$45)*$T103*PI()*0.002)),IMDIV(1,COMPLEX(0,-500000/(IF($C$45&lt;=0.00001,0.00001,$C$45)*$T103*PI()))),IMDIV(1,COMPLEX(0,IF($E$45&lt;1,10000000000,$E$45)*$T103*PI()*2))))))</f>
        <v>9.92604378804408E-002-0.29901137662675i</v>
      </c>
      <c r="AB103" s="77">
        <f>IMABS(IMPRODUCT(AA103,IMDIV(COMPLEX($F$45,0),COMPLEX($F$45,IF($D$45&lt;0,0,$D$45)*$T103*PI()*0.002))))</f>
        <v>0</v>
      </c>
      <c r="AC103" s="11">
        <f>IF(OR($B$45=0,$F$45=0),0,IF(AB103=0.5,-300,20*LOG10(ABS(1-2*AB103))))</f>
        <v>0</v>
      </c>
      <c r="AD103" s="78">
        <f>IMABS(IMPRODUCT(IMDIV(IMDIV(IMPRODUCT(COMPLEX(0,-500000/(IF($H$45&lt;=0.00001,0.00001,$H$45)*$T103*PI())),COMPLEX($K$45,IF($I$45&lt;0,0,$I$45)*$T103*PI()*0.002)),IMSUM(COMPLEX(0,-500000/(IF($H$45&lt;=0.00001,0.00001,$H$45)*$T103*PI())),COMPLEX($K$45,IF($I$45&lt;0,0,$I$45)*$T103*PI()*0.002))),IMSUM(COMPLEX($G$45,0),IMDIV(IMPRODUCT(COMPLEX(0,-500000/(IF($H$45&lt;=0.00001,0.00001,$H$45)*$T103*PI())),COMPLEX($K$45,IF($I$45&lt;0,0,$I$45)*$T103*PI()*0.002)),IMSUM(COMPLEX(0,-500000/(IF($H$45&lt;=0.00001,0.00001,$H$45)*$T103*PI())),COMPLEX($K$45,IF($I$45&lt;0,0,$I$45)*$T103*PI()*0.002))))),IMDIV(COMPLEX($K$45,0),COMPLEX($K$45,IF($I$45&lt;0,0,$I$45)*$T103*PI()*0.002))))</f>
        <v>0</v>
      </c>
      <c r="AE103" s="77">
        <f>IMABS(IMPRODUCT(AD103,IMDIV(COMPLEX($K$45,0),COMPLEX($K$45,IF($I$45&lt;0,0,$I$45)*$T103*PI()*0.002))))</f>
        <v>0</v>
      </c>
      <c r="AF103" s="11">
        <f>IF(OR($G$45=0,$K$45=0),0,IF(AE103=0.5,-300,20*LOG10(ABS(1-2*AE103))))</f>
        <v>0</v>
      </c>
      <c r="AG103" s="11">
        <f>IF(LEFT($N$39,1)="t",IF(T103&lt;=30,-16,IF(T103&gt;=60,-10,-(16-20*LOG10(T103/30)))),IF(LEFT($N$39,1)="g",IF(T103&lt;=40,-16,-(10-20*LOG10(T103/80))),0))</f>
        <v>0</v>
      </c>
      <c r="AH103" s="3"/>
    </row>
    <row r="104" spans="1:34" ht="12.75">
      <c r="A104" s="7"/>
      <c r="B104" s="7"/>
      <c r="C104" s="7"/>
      <c r="D104" s="7"/>
      <c r="E104" s="7"/>
      <c r="F104" s="7"/>
      <c r="G104" s="7"/>
      <c r="H104" s="44"/>
      <c r="I104" s="44"/>
      <c r="J104" s="7"/>
      <c r="K104" s="7"/>
      <c r="L104" s="7"/>
      <c r="M104" s="7"/>
      <c r="N104" s="7"/>
      <c r="O104" s="7"/>
      <c r="P104" s="3"/>
      <c r="Q104" s="3"/>
      <c r="R104" s="3"/>
      <c r="S104" s="6">
        <f t="shared" si="4"/>
        <v>100</v>
      </c>
      <c r="T104" s="11">
        <f>IF(LEFT($N$39,1)="t",79/99+T103,IF(LEFT($N$39,1)="g",1+T103,((($N$45-$M$45)/99))+T103))</f>
        <v>499.9999999999987</v>
      </c>
      <c r="U104" s="75" t="str">
        <f>IMDIV(IMDIV(1,IMSUM(IMDIV(1,COMPLEX($F$41,IF($D$41&lt;0,0,$D$41)*$T104*PI()*0.002)),IMDIV(1,COMPLEX(0,-500000/(IF($C$41&lt;=0.00001,0.00001,$C$41)*$T104*PI()))),IMDIV(1,COMPLEX(0,IF($E$41&lt;1,10000000000,$E$41)*$T104*PI()*2)))),IMSUM(COMPLEX($B$41,0),IMDIV(1,IMSUM(IMDIV(1,COMPLEX($F$41,IF($D$41&lt;0,0,$D$41)*$T104*PI()*0.002)),IMDIV(1,COMPLEX(0,-500000/(IF($C$41&lt;=0.00001,0.00001,$C$41)*$T104*PI()))),IMDIV(1,COMPLEX(0,IF($E$41&lt;1,10000000000,$E$41)*$T104*PI()*2))))))</f>
        <v>0.773657165876138+0.248876589158919i</v>
      </c>
      <c r="V104" s="76">
        <f>IMABS(IMPRODUCT(U104,IMDIV(COMPLEX($F$41,0),COMPLEX($F$41,IF($D$41&lt;0,0,$D$41)*$T104*PI()*0.002))))</f>
        <v>0.33641075924123187</v>
      </c>
      <c r="W104" s="11">
        <f>IF(OR($B$41=0,$F$41=0),0,IF(V104=0.5,-300,20*LOG10(ABS(1-2*V104))))</f>
        <v>-9.704305350962192</v>
      </c>
      <c r="X104" s="78" t="str">
        <f>IMDIV(IMDIV(1,IMSUM(IMDIV(1,COMPLEX($K$41,IF($I$41&lt;0,0,$I$41)*$T104*PI()*0.002)),IMDIV(1,COMPLEX(0,-500000/(IF($H$41&lt;=0.00001,0.00001,$H$41)*$T104*PI()))),IMDIV(1,COMPLEX(0,IF($J$41&lt;1,10000000000,$J$41)*$T104*PI()*2)))),IMSUM(COMPLEX($G$41,0),IMDIV(1,IMSUM(IMDIV(1,COMPLEX($K$41,IF($I$41&lt;0,0,$I$41)*$T104*PI()*0.002)),IMDIV(1,COMPLEX(0,-500000/(IF($H$41&lt;=0.00001,0.00001,$H$41)*$T104*PI()))),IMDIV(1,COMPLEX(0,IF($J$41&lt;1,10000000000,$J$41)*$T104*PI()*2))))))</f>
        <v>0.816093691778402-0.175228064926714i</v>
      </c>
      <c r="Y104" s="77">
        <f>IMABS(IMPRODUCT(X104,IMDIV(COMPLEX($K$41,0),COMPLEX($K$41,IF($I$41&lt;0,0,$I$41)*$T104*PI()*0.002))))</f>
        <v>0.34551396973196274</v>
      </c>
      <c r="Z104" s="11">
        <f>IF(OR($G$41=0,$K$41=0),0,IF(Y104=0.5,-300,20*LOG10(ABS(1-2*Y104))))</f>
        <v>-10.201615816267912</v>
      </c>
      <c r="AA104" s="78" t="str">
        <f>IMDIV(IMDIV(1,IMSUM(IMDIV(1,COMPLEX($F$45,IF($D$45&lt;0,0,$D$45)*$T104*PI()*0.002)),IMDIV(1,COMPLEX(0,-500000/(IF($C$45&lt;=0.00001,0.00001,$C$45)*$T104*PI()))),IMDIV(1,COMPLEX(0,IF($E$45&lt;1,10000000000,$E$45)*$T104*PI()*2)))),IMSUM(COMPLEX($B$45,0),IMDIV(1,IMSUM(IMDIV(1,COMPLEX($F$45,IF($D$45&lt;0,0,$D$45)*$T104*PI()*0.002)),IMDIV(1,COMPLEX(0,-500000/(IF($C$45&lt;=0.00001,0.00001,$C$45)*$T104*PI()))),IMDIV(1,COMPLEX(0,IF($E$45&lt;1,10000000000,$E$45)*$T104*PI()*2))))))</f>
        <v>9.79103706404842E-002-0.297193421800563i</v>
      </c>
      <c r="AB104" s="77">
        <f>IMABS(IMPRODUCT(AA104,IMDIV(COMPLEX($F$45,0),COMPLEX($F$45,IF($D$45&lt;0,0,$D$45)*$T104*PI()*0.002))))</f>
        <v>0</v>
      </c>
      <c r="AC104" s="11">
        <f>IF(OR($B$45=0,$F$45=0),0,IF(AB104=0.5,-300,20*LOG10(ABS(1-2*AB104))))</f>
        <v>0</v>
      </c>
      <c r="AD104" s="78">
        <f>IMABS(IMPRODUCT(IMDIV(IMDIV(IMPRODUCT(COMPLEX(0,-500000/(IF($H$45&lt;=0.00001,0.00001,$H$45)*$T104*PI())),COMPLEX($K$45,IF($I$45&lt;0,0,$I$45)*$T104*PI()*0.002)),IMSUM(COMPLEX(0,-500000/(IF($H$45&lt;=0.00001,0.00001,$H$45)*$T104*PI())),COMPLEX($K$45,IF($I$45&lt;0,0,$I$45)*$T104*PI()*0.002))),IMSUM(COMPLEX($G$45,0),IMDIV(IMPRODUCT(COMPLEX(0,-500000/(IF($H$45&lt;=0.00001,0.00001,$H$45)*$T104*PI())),COMPLEX($K$45,IF($I$45&lt;0,0,$I$45)*$T104*PI()*0.002)),IMSUM(COMPLEX(0,-500000/(IF($H$45&lt;=0.00001,0.00001,$H$45)*$T104*PI())),COMPLEX($K$45,IF($I$45&lt;0,0,$I$45)*$T104*PI()*0.002))))),IMDIV(COMPLEX($K$45,0),COMPLEX($K$45,IF($I$45&lt;0,0,$I$45)*$T104*PI()*0.002))))</f>
        <v>0</v>
      </c>
      <c r="AE104" s="77">
        <f>IMABS(IMPRODUCT(AD104,IMDIV(COMPLEX($K$45,0),COMPLEX($K$45,IF($I$45&lt;0,0,$I$45)*$T104*PI()*0.002))))</f>
        <v>0</v>
      </c>
      <c r="AF104" s="11">
        <f>IF(OR($G$45=0,$K$45=0),0,IF(AE104=0.5,-300,20*LOG10(ABS(1-2*AE104))))</f>
        <v>0</v>
      </c>
      <c r="AG104" s="11">
        <f>IF(LEFT($N$39,1)="t",IF(T104&lt;=30,-16,IF(T104&gt;=60,-10,-(16-20*LOG10(T104/30)))),IF(LEFT($N$39,1)="g",IF(T104&lt;=40,-16,-(10-20*LOG10(T104/80))),0))</f>
        <v>0</v>
      </c>
      <c r="AH104" s="3"/>
    </row>
    <row r="105" spans="1:34" ht="12.75">
      <c r="A105" s="7"/>
      <c r="B105" s="7"/>
      <c r="C105" s="7"/>
      <c r="D105" s="7"/>
      <c r="E105" s="7"/>
      <c r="F105" s="7"/>
      <c r="G105" s="7"/>
      <c r="H105" s="44"/>
      <c r="I105" s="44"/>
      <c r="J105" s="7"/>
      <c r="K105" s="7"/>
      <c r="L105" s="7"/>
      <c r="M105" s="7"/>
      <c r="N105" s="7"/>
      <c r="O105" s="7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</row>
    <row r="106" spans="1:34" ht="12.75">
      <c r="A106" s="7"/>
      <c r="B106" s="7"/>
      <c r="C106" s="7"/>
      <c r="D106" s="7"/>
      <c r="E106" s="7"/>
      <c r="F106" s="7"/>
      <c r="G106" s="7"/>
      <c r="H106" s="44"/>
      <c r="I106" s="44"/>
      <c r="J106" s="7"/>
      <c r="K106" s="7"/>
      <c r="L106" s="7"/>
      <c r="M106" s="7"/>
      <c r="N106" s="7"/>
      <c r="O106" s="7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spans="1:34" ht="12.75">
      <c r="A107" s="7"/>
      <c r="B107" s="7"/>
      <c r="C107" s="7"/>
      <c r="D107" s="7"/>
      <c r="E107" s="7"/>
      <c r="F107" s="7"/>
      <c r="G107" s="7"/>
      <c r="H107" s="44"/>
      <c r="I107" s="44"/>
      <c r="J107" s="7"/>
      <c r="K107" s="7"/>
      <c r="L107" s="7"/>
      <c r="M107" s="7"/>
      <c r="N107" s="7"/>
      <c r="O107" s="7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</row>
    <row r="108" spans="1:34" ht="12.75">
      <c r="A108" s="7"/>
      <c r="B108" s="7"/>
      <c r="C108" s="7"/>
      <c r="D108" s="7"/>
      <c r="E108" s="7"/>
      <c r="F108" s="7"/>
      <c r="G108" s="7"/>
      <c r="H108" s="44"/>
      <c r="I108" s="44"/>
      <c r="J108" s="7"/>
      <c r="K108" s="7"/>
      <c r="L108" s="7"/>
      <c r="M108" s="7"/>
      <c r="N108" s="7"/>
      <c r="O108" s="7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</row>
    <row r="109" spans="1:34" ht="12.75">
      <c r="A109" s="7"/>
      <c r="B109" s="7"/>
      <c r="C109" s="7"/>
      <c r="D109" s="7"/>
      <c r="E109" s="7"/>
      <c r="F109" s="7"/>
      <c r="G109" s="7"/>
      <c r="H109" s="44"/>
      <c r="I109" s="44"/>
      <c r="J109" s="7"/>
      <c r="K109" s="7"/>
      <c r="L109" s="7"/>
      <c r="M109" s="7"/>
      <c r="N109" s="7"/>
      <c r="O109" s="7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</row>
    <row r="110" spans="1:34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</row>
    <row r="111" spans="1:34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</row>
    <row r="112" spans="1:34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spans="1:34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34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1:34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1:34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ht="12.75">
      <c r="A117" s="68"/>
      <c r="B117" s="17"/>
      <c r="C117" s="17"/>
      <c r="D117" s="17"/>
      <c r="E117" s="17"/>
      <c r="F117" s="17"/>
      <c r="G117" s="17"/>
      <c r="H117" s="17"/>
      <c r="I117" s="72"/>
      <c r="J117" s="72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72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</row>
    <row r="119" spans="1:34" ht="12.75">
      <c r="A119" s="69"/>
      <c r="B119" s="70"/>
      <c r="C119" s="68"/>
      <c r="D119" s="71"/>
      <c r="E119" s="71"/>
      <c r="F119" s="68"/>
      <c r="G119" s="68"/>
      <c r="H119" s="68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</row>
    <row r="120" spans="1:34" ht="12.75">
      <c r="A120" s="3"/>
      <c r="B120" s="70"/>
      <c r="C120" s="68"/>
      <c r="D120" s="71"/>
      <c r="E120" s="71"/>
      <c r="F120" s="68"/>
      <c r="G120" s="68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</row>
    <row r="121" spans="1:3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</row>
    <row r="122" spans="1:3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</row>
    <row r="123" spans="1:3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</row>
  </sheetData>
  <conditionalFormatting sqref="E81:E91">
    <cfRule type="expression" priority="1" dxfId="0" stopIfTrue="1">
      <formula>G81&lt;0</formula>
    </cfRule>
  </conditionalFormatting>
  <conditionalFormatting sqref="F81:F91">
    <cfRule type="expression" priority="2" dxfId="0" stopIfTrue="1">
      <formula>E81+G81&lt;F81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Pulse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 HINRICHS</dc:creator>
  <cp:keywords/>
  <dc:description/>
  <cp:lastModifiedBy>Hank HINRICHS</cp:lastModifiedBy>
  <dcterms:created xsi:type="dcterms:W3CDTF">2002-10-22T22:54:09Z</dcterms:created>
  <dcterms:modified xsi:type="dcterms:W3CDTF">2003-01-15T00:51:04Z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