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00" windowHeight="7680" activeTab="3"/>
  </bookViews>
  <sheets>
    <sheet name="Link model illustration" sheetId="1" r:id="rId1"/>
    <sheet name="Model parameter definitions" sheetId="2" r:id="rId2"/>
    <sheet name="Revision notes" sheetId="3" r:id="rId3"/>
    <sheet name="version 2.2" sheetId="4" r:id="rId4"/>
  </sheets>
  <externalReferences>
    <externalReference r:id="rId7"/>
  </externalReferences>
  <definedNames>
    <definedName name="Uc" localSheetId="2">#REF!</definedName>
    <definedName name="Uc" localSheetId="3">'version 2.2'!$B$13</definedName>
    <definedName name="Uc">#REF!</definedName>
    <definedName name="Uo" localSheetId="2">#REF!</definedName>
    <definedName name="Uo" localSheetId="3">'version 2.2'!$B$34</definedName>
    <definedName name="Uo">#REF!</definedName>
  </definedNames>
  <calcPr fullCalcOnLoad="1"/>
</workbook>
</file>

<file path=xl/sharedStrings.xml><?xml version="1.0" encoding="utf-8"?>
<sst xmlns="http://schemas.openxmlformats.org/spreadsheetml/2006/main" count="356" uniqueCount="183">
  <si>
    <t>Transmitter parameters</t>
  </si>
  <si>
    <t>dBm</t>
  </si>
  <si>
    <t>Parameter name</t>
  </si>
  <si>
    <t>Value</t>
  </si>
  <si>
    <t>Unit</t>
  </si>
  <si>
    <t>-</t>
  </si>
  <si>
    <t>nm</t>
  </si>
  <si>
    <t>MBd</t>
  </si>
  <si>
    <t>Effective data rate in Mbaud</t>
  </si>
  <si>
    <t>km</t>
  </si>
  <si>
    <t>dB</t>
  </si>
  <si>
    <t>G652AB</t>
  </si>
  <si>
    <t>max</t>
  </si>
  <si>
    <t>min</t>
  </si>
  <si>
    <t>dB/km</t>
  </si>
  <si>
    <t>Fibre attenuation curve type (lambda^-4,G652AB,G652CD models)</t>
  </si>
  <si>
    <t>Maximum / minimum value curve (not available for lambda^-4 model)</t>
  </si>
  <si>
    <t>Base fibre attenuation (for lambda^-4 model)</t>
  </si>
  <si>
    <t>lambda^-4</t>
  </si>
  <si>
    <t>G652CD</t>
  </si>
  <si>
    <t>PSC induced CHIL</t>
  </si>
  <si>
    <t>Fibre  (no connectors) CHIL @ Tx_Uc</t>
  </si>
  <si>
    <t>Dispersion_So</t>
  </si>
  <si>
    <t>ps/nm^2·km</t>
  </si>
  <si>
    <t>ps/(nm·km)</t>
  </si>
  <si>
    <t>Base wavelength for fibre attenuation estimation</t>
  </si>
  <si>
    <t>ave</t>
  </si>
  <si>
    <t>Receiver parameters</t>
  </si>
  <si>
    <t>Dispersion_Uo_Max</t>
  </si>
  <si>
    <t>Dispersion_Uo_Min</t>
  </si>
  <si>
    <t>Dispersion_D_Min</t>
  </si>
  <si>
    <t>Dispersion_D_Max</t>
  </si>
  <si>
    <t>Channel_Loss_Min</t>
  </si>
  <si>
    <t>Channel_Loss_Max</t>
  </si>
  <si>
    <t>Link parameters</t>
  </si>
  <si>
    <t>ITU_Optical_Path_Penalty</t>
  </si>
  <si>
    <t>Channel_Length_Max</t>
  </si>
  <si>
    <t>This is what the overload needs to be…</t>
  </si>
  <si>
    <t>ITU_ERnom</t>
  </si>
  <si>
    <t>Tx_Chirp_Parameter_Max</t>
  </si>
  <si>
    <t>IEEE_Tx_OMA_Min</t>
  </si>
  <si>
    <t>Tx_Wavelength_Min</t>
  </si>
  <si>
    <t>Tx_Wavelength_Max</t>
  </si>
  <si>
    <t>Number of splitter ports (powers of 2 only)</t>
  </si>
  <si>
    <t>Type of PSC loss curve (minimum, average and maximum types)</t>
  </si>
  <si>
    <t>Maximum distance between an ONU and the OLT</t>
  </si>
  <si>
    <t>Value min</t>
  </si>
  <si>
    <t>Value max</t>
  </si>
  <si>
    <t>Description</t>
  </si>
  <si>
    <t>Connectors, splices and any other excess loss</t>
  </si>
  <si>
    <t>Fibre attenuation at base wavelength</t>
  </si>
  <si>
    <t>Tx_Wavelength_Uc</t>
  </si>
  <si>
    <t>Optical path penalty in accordance with ITU definition</t>
  </si>
  <si>
    <t>PSC_Split_count</t>
  </si>
  <si>
    <t>Channel Insertion Loss (CHIL) (max)</t>
  </si>
  <si>
    <t xml:space="preserve">IEEE_Rx_Stressed_Sensitivity_OMA </t>
  </si>
  <si>
    <t>Rx_Overload</t>
  </si>
  <si>
    <t>Tx_Data_Rate</t>
  </si>
  <si>
    <t>Channel Insertion Loss (CHIL) (min) - user input</t>
  </si>
  <si>
    <t>Dispersion penalty calculated following 3av_0705_saeki_1.pdf</t>
  </si>
  <si>
    <t>Check Conditions</t>
  </si>
  <si>
    <t>uW</t>
  </si>
  <si>
    <t>Fibre_Attenuation_Curve</t>
  </si>
  <si>
    <t>Fibre_Attenuation_Curve_Type</t>
  </si>
  <si>
    <t>Fibre_Attenuation_Base_Value</t>
  </si>
  <si>
    <t>Fibre_Attenuation_Base_Wavelength</t>
  </si>
  <si>
    <t>Fibre_Attenuation_Value</t>
  </si>
  <si>
    <t>Fibre_Loss</t>
  </si>
  <si>
    <t>PSC_Loss</t>
  </si>
  <si>
    <t>Excess_Loss</t>
  </si>
  <si>
    <t>PSC_Loss_Curve</t>
  </si>
  <si>
    <t>Dispersion_Penalty</t>
  </si>
  <si>
    <t>ITU_Tx_Ave_Min</t>
  </si>
  <si>
    <t>ITU_Tx_Ave_Max</t>
  </si>
  <si>
    <t xml:space="preserve">ITU_Rx_Sensitivity_Ave </t>
  </si>
  <si>
    <t>ITU_Rx_Sensitivity_Ave_OMA</t>
  </si>
  <si>
    <t>IEEE_Rx_Stressed_Sensitivity_Ave</t>
  </si>
  <si>
    <t>Transmitter wavelength (min)</t>
  </si>
  <si>
    <t>Transmitter wavelength (max)</t>
  </si>
  <si>
    <t>Transmitter wavelength (central wavelength)</t>
  </si>
  <si>
    <t>Average output power in ITU format (min)</t>
  </si>
  <si>
    <t>Average output power in ITU format (max)</t>
  </si>
  <si>
    <t>SRS_Loss</t>
  </si>
  <si>
    <t>SRS induced nonlinear penalty (from other services)</t>
  </si>
  <si>
    <t>User input field (unlocked)</t>
  </si>
  <si>
    <t>Introduced value is OK</t>
  </si>
  <si>
    <t>Introduced / Calculated value is outside of expected range</t>
  </si>
  <si>
    <t>Locked fields, not accessible to a user</t>
  </si>
  <si>
    <t>Comments</t>
  </si>
  <si>
    <t>Color Code Key</t>
  </si>
  <si>
    <t>IEEE_Rx_Sen_OMA</t>
  </si>
  <si>
    <t>OMA ideal receiver sensitivity in IEEE formalism (uW)</t>
  </si>
  <si>
    <t>OMA ideal receiver sensitivity in IEEE formalism (dBm)</t>
  </si>
  <si>
    <t>Average power receiver sensitivity @ BER 1e-3</t>
  </si>
  <si>
    <t>OMA receiver sensitivity (dBm) @ BER 1e-3</t>
  </si>
  <si>
    <t>OMA receiver sensitivity (uW) @ BER 1e-3</t>
  </si>
  <si>
    <t>Average stressed receiver sensitivity in IEEE formalism @ BER 1e-3</t>
  </si>
  <si>
    <t>OMA stressed receiver sensitivity in IEEE formalism (dBm) @ BER 1e-3</t>
  </si>
  <si>
    <t>OMA stressed receiver sensitivity in IEEE formalism (uW) @ BER 1e-3</t>
  </si>
  <si>
    <t>Extinction Ratio used to convert average power values to OMA values</t>
  </si>
  <si>
    <t>Chirp parameter for transmitter signal (max) [C] (Normal DML's are negative)</t>
  </si>
  <si>
    <t>Version 2.0</t>
  </si>
  <si>
    <t>Version 2.1</t>
  </si>
  <si>
    <t>LINK</t>
  </si>
  <si>
    <t>Implement the new dispersion penalty calculation mechanism proposed in 3av_0705_saeki_1.pdf</t>
  </si>
  <si>
    <t>Less clutter – more user friendly interface</t>
  </si>
  <si>
    <t>Parameters divided into Tx, Rx and channel groups</t>
  </si>
  <si>
    <t>Aligns the model with the contents of motion #19 from July 2007 minutes</t>
  </si>
  <si>
    <t>Calculate the Channel Insertion Loss (ChIL) as a total of: splitter loss (calculated), fibre loss (ideal), connector loss and excess loss (user provided)</t>
  </si>
  <si>
    <t>Required Rx sensitivity is calculated based on Tx output power (min value) and the maximum ChIL figure</t>
  </si>
  <si>
    <t xml:space="preserve">Both IEEE and ITU Rx sensitivity figures are calculated, IEEE Stressed Rx Sensitivity is estimated </t>
  </si>
  <si>
    <t>Cells B16, B17 and B24 are based on drop down lists to allow only specific parameter values – prevents introduction of unexpected values by users</t>
  </si>
  <si>
    <t>Added range checking for most of the user defined and calculated parameters</t>
  </si>
  <si>
    <t>Added dispersion penalty testing (Dispersion_penalty &lt;= ITU_Optical_Path_Penalty)</t>
  </si>
  <si>
    <t>G652AB/CD fibre attenuation curves with min / max values</t>
  </si>
  <si>
    <t xml:space="preserve">Added min/max/average curves for PSC insertion loss </t>
  </si>
  <si>
    <t>Spreadsheet is locked but not password protected (Tools &gt; Protection &gt; Protect Sheet)</t>
  </si>
  <si>
    <t xml:space="preserve">added a legend for the field color code </t>
  </si>
  <si>
    <t xml:space="preserve">uniformization of the Tx_Chirp_Parameter_Max with the official definition in Agrawal’s “Fiber-Optic Communication Systems” </t>
  </si>
  <si>
    <t xml:space="preserve">correction in the Dispersion_Penalty formula (minus sign missing) </t>
  </si>
  <si>
    <t xml:space="preserve">removal of the circular reference in the Fibre_Attenuation_Value formula for G652AB and G652CD options in the Fibre_Attenuation_Curve parameter </t>
  </si>
  <si>
    <t xml:space="preserve">parameter Tx_Spectral_Width_Max was removed - it was not used in any calculations (carry-on from the previous spreadsheet version) </t>
  </si>
  <si>
    <t xml:space="preserve">added TDP parameter cell (user defined) </t>
  </si>
  <si>
    <t>updated the Channel Link Model Illustration (see tab Link model illustration)</t>
  </si>
  <si>
    <t>Align the model with motion #19 from July 2007 minutes: “For budget calculations, assume the following mapping function between ITU-T sensitivity and IEEE stressed sensitivity. Sensitivity(ITU)[OMA] + Optical_Path_Penalty(ITU) = Stressed_Sensitivity(IEEE)</t>
  </si>
  <si>
    <t>Version 2.2</t>
  </si>
  <si>
    <t>Average output power in IEEE OMA format [dBm] (min)</t>
  </si>
  <si>
    <t>Average output power in IEEE OMA format [uW] (min)</t>
  </si>
  <si>
    <t>IEEE_Tx_OMA_Max</t>
  </si>
  <si>
    <t>Average output power in IEEE OMA format [dBm] (max)</t>
  </si>
  <si>
    <t>Average output power in IEEE OMA format [uW] (max)</t>
  </si>
  <si>
    <t>mW</t>
  </si>
  <si>
    <r>
      <t xml:space="preserve">Added </t>
    </r>
    <r>
      <rPr>
        <b/>
        <sz val="10"/>
        <rFont val="Arial"/>
        <family val="2"/>
      </rPr>
      <t>IEEE_Tx_OMA_Min</t>
    </r>
    <r>
      <rPr>
        <sz val="10"/>
        <rFont val="Arial"/>
        <family val="0"/>
      </rPr>
      <t xml:space="preserve"> and </t>
    </r>
    <r>
      <rPr>
        <b/>
        <sz val="10"/>
        <rFont val="Arial"/>
        <family val="2"/>
      </rPr>
      <t>IEEE_Tx_OMA_Max</t>
    </r>
    <r>
      <rPr>
        <sz val="10"/>
        <rFont val="Arial"/>
        <family val="0"/>
      </rPr>
      <t xml:space="preserve"> parameters to faciliate the filling in tables in clause 60</t>
    </r>
  </si>
  <si>
    <t>TDP</t>
  </si>
  <si>
    <t>Corrected error in the conversion between dBm OMA and uW OMA - cells affected: B8, B10, B44, B47, B49</t>
  </si>
  <si>
    <t>Conversion formulas: dBm &gt; wM: 10^(dBm/10); mW &gt; dBm: 10log10(mW); OMA=2*Pmean*(ER-1)/(ER+1); ER=(2*Pmean+OMA)/(2*Pmean-OMA)</t>
  </si>
  <si>
    <t>Definition</t>
  </si>
  <si>
    <t>Defines the type of the fibre attenuation curve which will be used for calculation of the fibre attenuation for the given operating wavelength. 3 types of curves are available i.e. lambda^-4,G652AB,G652CD, as presented on Fig. 1.</t>
  </si>
  <si>
    <t xml:space="preserve">Defines the variant of the fibre attenuation curve for G.652 SMF - see Fig. 1 for details. Maximum and minimum attenuation curves are available only for G652AB and G652CD type of fibre. </t>
  </si>
  <si>
    <t xml:space="preserve">Base fibre attenuation - only applicable to the lambda^-4 model. </t>
  </si>
  <si>
    <t>Base wavelength for fibre attenuation estimation - only applicable to the lambda^-4 model.</t>
  </si>
  <si>
    <t>The length of the fibre channel between the OLT and the most distant ONU</t>
  </si>
  <si>
    <t>Units</t>
  </si>
  <si>
    <r>
      <t xml:space="preserve">Calculated </t>
    </r>
    <r>
      <rPr>
        <b/>
        <sz val="10"/>
        <rFont val="Courier New"/>
        <family val="3"/>
      </rPr>
      <t>nominal</t>
    </r>
    <r>
      <rPr>
        <sz val="10"/>
        <rFont val="Courier New"/>
        <family val="3"/>
      </rPr>
      <t xml:space="preserve"> attenuation of fibre in dB/km of ideal channel (no connectors, splices etc. i.e. the medium is considered to be continous)</t>
    </r>
  </si>
  <si>
    <r>
      <t xml:space="preserve">Calculated </t>
    </r>
    <r>
      <rPr>
        <b/>
        <sz val="10"/>
        <rFont val="Courier New"/>
        <family val="3"/>
      </rPr>
      <t>total</t>
    </r>
    <r>
      <rPr>
        <sz val="10"/>
        <rFont val="Courier New"/>
        <family val="3"/>
      </rPr>
      <t xml:space="preserve"> attenuation of an ideal fibre channel (no connectors, splices etc. i.e. the medium is considered to be continous)</t>
    </r>
  </si>
  <si>
    <t>The maximum number of ports on the Passive Splitter Combiner (powers of 2 are acceptable)</t>
  </si>
  <si>
    <t>Defines the type of the PSC loss curve (best case [min], average [avg] and worst case [max]) for the FBT type PSC devices, based on the collected device loss data and approximated curves.</t>
  </si>
  <si>
    <t>Defines the total loss of the PSC device with the particular number of ports (PSC_Split_count) for the given loss curve (PSC_Loss_Curve), accounting for the ideal and excess loss</t>
  </si>
  <si>
    <t>Defines the additional loss resulting from the non-ideal fibre channel elements i.e. connectors, splices and as well as other sources of additional loss</t>
  </si>
  <si>
    <t>Minimum channel insertion loss (user defined) to prevent the overload of the receiver on the receiving side of the link.</t>
  </si>
  <si>
    <t>Maximum channel insertion loss (user defined), limited by the Tx power and Rx sensitivity</t>
  </si>
  <si>
    <t>The lower bound of the transmission window</t>
  </si>
  <si>
    <t>The upper bound of the transmission window</t>
  </si>
  <si>
    <t>The effective data rate at the PMD level after encoding, scrambling i.e. fed to the PMA interface and transmitted on the fibre channel</t>
  </si>
  <si>
    <t>Central wavelength of the transmission window, calculated based on Tx_Wavelength_Min and Tx_Wavelength_Max</t>
  </si>
  <si>
    <t>dBm / uW</t>
  </si>
  <si>
    <t>Nominal extinction ratio - for a test procedure, see 802.3, clause 52.9.5; for relation between OMA, ER and average power, see 802.3, clause 58.7.6</t>
  </si>
  <si>
    <t>Dispersion penalty, calculated for the worst case transmission wavelength in the allocated window (Tx_Wavelength_Min, Tx_Wavelength_Max), based on the dispersion penalty estimation model presented in 3av_0705_saeki_1.pdf</t>
  </si>
  <si>
    <t>Average Rx sensitivity in ITU formalism, calculated as the difference between the minimum, average Tx launch power (ITU_Tx_Ave_Min) and the total power budget (Channel_Loss_Max + ITU_Optical_Path_Penalty)</t>
  </si>
  <si>
    <t>Average Rx sensitivity (ITU_Rx_Sensitivity_Ave) in OMA, for the given nominal ER (ITU_Ernom)</t>
  </si>
  <si>
    <t>The Rx overload value for the given link</t>
  </si>
  <si>
    <t xml:space="preserve">The penalty attributable to the optical path.  Given a fixed set of transmitter and receiver, the optical path penalty is equal to the link margin measured with pure attenuation less the link margin measured with the worst case optical path. </t>
  </si>
  <si>
    <t>Minimum value of the zero dispersion wavelength</t>
  </si>
  <si>
    <t>Maximum value of the zero dispersion wavelength</t>
  </si>
  <si>
    <t>Value of the dispersion curvature parameter</t>
  </si>
  <si>
    <t>Maximum calculated dispersion "D" parameter</t>
  </si>
  <si>
    <t>Minimum calculated dispersion "D" parameter</t>
  </si>
  <si>
    <t>SRS induced nonlinear penalty (as resulting from the nonlinear interaction with any other transmission system e.g. 1550nm Analog video overlay operated on the PON fiber).</t>
  </si>
  <si>
    <t>The maximum (worst case) value of Chirp parameter used in the calculation of the dispersion penalty.</t>
  </si>
  <si>
    <t>Informative / Normative</t>
  </si>
  <si>
    <t>N</t>
  </si>
  <si>
    <t>I</t>
  </si>
  <si>
    <t>Average Tx launch power (maximum) equal to the maximum OMA Tx launch at the nominal ER</t>
  </si>
  <si>
    <t>Average Tx launch power (minimum) equal to the minimum OMA at the maximum ER</t>
  </si>
  <si>
    <t xml:space="preserve">Minimum OMA Tx launch power </t>
  </si>
  <si>
    <t xml:space="preserve">Maximum OMA Tx launch power </t>
  </si>
  <si>
    <t>Stressed Rx sensitivity in average power form</t>
  </si>
  <si>
    <t xml:space="preserve">Stressed Rx sensitivity (IEEE_Rx_Stressed_Sensitivity_Ave) in OMA, </t>
  </si>
  <si>
    <t xml:space="preserve">Ideal Rx sensitivity in IEEE formalism in OMA taking the TDP into account. </t>
  </si>
  <si>
    <t>Transmitter and Dispersion Penalty (maximum), which includes penalty due to non-ideal transmitter and fiber penalties. The TDP is equal to the link margin measured with an ideal Tx and pure attenuation less the link margin measured with a worst-case Tx and worst case optical path.  Also see 802.3, clause 58.7.9</t>
  </si>
  <si>
    <t>Transmitter and Dispersion Penalty (see 802.3, clause 58.7.9)</t>
  </si>
  <si>
    <t>Dispersion_Penalty &lt;= ITU_Optical_Path_Penalty</t>
  </si>
  <si>
    <t>Added a new tab "Model parameter definitions"</t>
  </si>
</sst>
</file>

<file path=xl/styles.xml><?xml version="1.0" encoding="utf-8"?>
<styleSheet xmlns="http://schemas.openxmlformats.org/spreadsheetml/2006/main">
  <numFmts count="38">
    <numFmt numFmtId="5" formatCode="&quot;EUR&quot;\ #,##0_);\(&quot;EUR&quot;\ #,##0\)"/>
    <numFmt numFmtId="6" formatCode="&quot;EUR&quot;\ #,##0_);[Red]\(&quot;EUR&quot;\ #,##0\)"/>
    <numFmt numFmtId="7" formatCode="&quot;EUR&quot;\ #,##0.00_);\(&quot;EUR&quot;\ #,##0.00\)"/>
    <numFmt numFmtId="8" formatCode="&quot;EUR&quot;\ #,##0.00_);[Red]\(&quot;EUR&quot;\ #,##0.00\)"/>
    <numFmt numFmtId="42" formatCode="_(&quot;EUR&quot;\ * #,##0_);_(&quot;EUR&quot;\ * \(#,##0\);_(&quot;EUR&quot;\ * &quot;-&quot;_);_(@_)"/>
    <numFmt numFmtId="41" formatCode="_(* #,##0_);_(* \(#,##0\);_(* &quot;-&quot;_);_(@_)"/>
    <numFmt numFmtId="44" formatCode="_(&quot;EUR&quot;\ * #,##0.00_);_(&quot;EUR&quot;\ * \(#,##0.00\);_(&quot;EUR&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00"/>
    <numFmt numFmtId="187" formatCode="0.00000"/>
    <numFmt numFmtId="188" formatCode="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9">
    <font>
      <sz val="10"/>
      <name val="Arial"/>
      <family val="0"/>
    </font>
    <font>
      <sz val="8"/>
      <name val="Arial"/>
      <family val="0"/>
    </font>
    <font>
      <sz val="10"/>
      <name val="Courier New"/>
      <family val="3"/>
    </font>
    <font>
      <u val="single"/>
      <sz val="10"/>
      <color indexed="12"/>
      <name val="Arial"/>
      <family val="0"/>
    </font>
    <font>
      <u val="single"/>
      <sz val="10"/>
      <color indexed="36"/>
      <name val="Arial"/>
      <family val="0"/>
    </font>
    <font>
      <b/>
      <sz val="10"/>
      <name val="Courier New"/>
      <family val="3"/>
    </font>
    <font>
      <b/>
      <sz val="15"/>
      <name val="Arial"/>
      <family val="2"/>
    </font>
    <font>
      <b/>
      <sz val="10"/>
      <name val="Arial"/>
      <family val="2"/>
    </font>
    <font>
      <b/>
      <sz val="12"/>
      <name val="Arial"/>
      <family val="2"/>
    </font>
  </fonts>
  <fills count="8">
    <fill>
      <patternFill/>
    </fill>
    <fill>
      <patternFill patternType="gray125"/>
    </fill>
    <fill>
      <patternFill patternType="solid">
        <fgColor indexed="11"/>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s>
  <borders count="29">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2" fontId="2" fillId="2"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2" fontId="2" fillId="3" borderId="0" xfId="0" applyNumberFormat="1" applyFont="1" applyFill="1" applyBorder="1" applyAlignment="1" applyProtection="1">
      <alignment horizontal="center"/>
      <protection locked="0"/>
    </xf>
    <xf numFmtId="2" fontId="2" fillId="0" borderId="1" xfId="0" applyNumberFormat="1" applyFont="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0" xfId="0" applyFont="1" applyBorder="1" applyAlignment="1" applyProtection="1">
      <alignment horizontal="center"/>
      <protection/>
    </xf>
    <xf numFmtId="0" fontId="2" fillId="0" borderId="0" xfId="0" applyFont="1"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2" fontId="2" fillId="0" borderId="0" xfId="0" applyNumberFormat="1" applyFont="1" applyBorder="1" applyAlignment="1" applyProtection="1">
      <alignment horizontal="center"/>
      <protection/>
    </xf>
    <xf numFmtId="0" fontId="2" fillId="0" borderId="0" xfId="0" applyFont="1" applyFill="1" applyAlignment="1" applyProtection="1">
      <alignment horizontal="left"/>
      <protection/>
    </xf>
    <xf numFmtId="0" fontId="2" fillId="0" borderId="1" xfId="0" applyFont="1" applyBorder="1" applyAlignment="1" applyProtection="1">
      <alignment horizontal="center"/>
      <protection/>
    </xf>
    <xf numFmtId="0" fontId="2" fillId="0" borderId="0" xfId="0"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4" borderId="2" xfId="0" applyFont="1" applyFill="1" applyBorder="1" applyAlignment="1" applyProtection="1">
      <alignment horizontal="left"/>
      <protection/>
    </xf>
    <xf numFmtId="0" fontId="2" fillId="0" borderId="2" xfId="0" applyFont="1" applyBorder="1" applyAlignment="1" applyProtection="1">
      <alignment horizontal="left"/>
      <protection/>
    </xf>
    <xf numFmtId="0" fontId="2" fillId="4" borderId="3" xfId="0" applyFont="1" applyFill="1" applyBorder="1" applyAlignment="1" applyProtection="1">
      <alignment horizontal="left"/>
      <protection/>
    </xf>
    <xf numFmtId="0" fontId="2" fillId="0" borderId="2" xfId="0" applyFont="1" applyFill="1" applyBorder="1" applyAlignment="1" applyProtection="1">
      <alignment horizontal="left"/>
      <protection/>
    </xf>
    <xf numFmtId="0" fontId="2" fillId="0" borderId="3" xfId="0" applyFont="1" applyBorder="1" applyAlignment="1" applyProtection="1">
      <alignment horizontal="left"/>
      <protection/>
    </xf>
    <xf numFmtId="0" fontId="2" fillId="5" borderId="0" xfId="0" applyFont="1" applyFill="1" applyBorder="1" applyAlignment="1" applyProtection="1">
      <alignment horizontal="left"/>
      <protection/>
    </xf>
    <xf numFmtId="2" fontId="2" fillId="0" borderId="4" xfId="0" applyNumberFormat="1" applyFont="1" applyBorder="1" applyAlignment="1" applyProtection="1">
      <alignment horizontal="center"/>
      <protection/>
    </xf>
    <xf numFmtId="0" fontId="2" fillId="0" borderId="5" xfId="0" applyFont="1" applyBorder="1" applyAlignment="1" applyProtection="1">
      <alignment horizontal="center"/>
      <protection/>
    </xf>
    <xf numFmtId="0" fontId="2" fillId="5" borderId="1" xfId="0" applyFont="1" applyFill="1" applyBorder="1" applyAlignment="1" applyProtection="1">
      <alignment horizontal="left"/>
      <protection/>
    </xf>
    <xf numFmtId="0" fontId="2" fillId="0" borderId="4" xfId="0" applyFont="1" applyBorder="1" applyAlignment="1" applyProtection="1">
      <alignment horizontal="center"/>
      <protection/>
    </xf>
    <xf numFmtId="2" fontId="2" fillId="0" borderId="1" xfId="0" applyNumberFormat="1" applyFont="1" applyFill="1" applyBorder="1" applyAlignment="1" applyProtection="1">
      <alignment horizontal="center"/>
      <protection/>
    </xf>
    <xf numFmtId="0" fontId="2" fillId="6" borderId="1" xfId="0" applyFont="1" applyFill="1" applyBorder="1" applyAlignment="1" applyProtection="1">
      <alignment horizontal="center"/>
      <protection/>
    </xf>
    <xf numFmtId="0" fontId="2" fillId="0" borderId="1" xfId="0" applyFont="1" applyFill="1" applyBorder="1" applyAlignment="1" applyProtection="1">
      <alignment horizontal="center"/>
      <protection/>
    </xf>
    <xf numFmtId="0" fontId="2" fillId="0" borderId="5" xfId="0" applyFont="1" applyFill="1" applyBorder="1" applyAlignment="1" applyProtection="1">
      <alignment horizontal="center"/>
      <protection/>
    </xf>
    <xf numFmtId="0" fontId="2" fillId="2" borderId="6" xfId="0" applyFont="1" applyFill="1" applyBorder="1" applyAlignment="1" applyProtection="1">
      <alignment/>
      <protection/>
    </xf>
    <xf numFmtId="0" fontId="2" fillId="6" borderId="7" xfId="0" applyFont="1" applyFill="1" applyBorder="1" applyAlignment="1" applyProtection="1">
      <alignment/>
      <protection/>
    </xf>
    <xf numFmtId="0" fontId="2" fillId="0" borderId="6" xfId="0" applyFont="1" applyBorder="1" applyAlignment="1" applyProtection="1">
      <alignment/>
      <protection/>
    </xf>
    <xf numFmtId="0" fontId="2" fillId="5" borderId="6" xfId="0" applyFont="1" applyFill="1" applyBorder="1" applyAlignment="1" applyProtection="1">
      <alignment/>
      <protection/>
    </xf>
    <xf numFmtId="0" fontId="2" fillId="4" borderId="7" xfId="0" applyFont="1" applyFill="1" applyBorder="1" applyAlignment="1" applyProtection="1">
      <alignment horizontal="left"/>
      <protection/>
    </xf>
    <xf numFmtId="0" fontId="2" fillId="4" borderId="8" xfId="0" applyFont="1" applyFill="1" applyBorder="1" applyAlignment="1" applyProtection="1">
      <alignment horizontal="left"/>
      <protection/>
    </xf>
    <xf numFmtId="2" fontId="2" fillId="2" borderId="9" xfId="0" applyNumberFormat="1" applyFont="1" applyFill="1" applyBorder="1" applyAlignment="1" applyProtection="1">
      <alignment horizontal="center"/>
      <protection locked="0"/>
    </xf>
    <xf numFmtId="0" fontId="2" fillId="0" borderId="9" xfId="0" applyFont="1" applyBorder="1" applyAlignment="1" applyProtection="1">
      <alignment horizontal="center"/>
      <protection/>
    </xf>
    <xf numFmtId="0" fontId="2" fillId="5" borderId="9" xfId="0" applyFont="1" applyFill="1" applyBorder="1" applyAlignment="1" applyProtection="1">
      <alignment horizontal="left"/>
      <protection/>
    </xf>
    <xf numFmtId="0" fontId="2"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11" xfId="0" applyBorder="1" applyAlignment="1">
      <alignment horizontal="left" vertical="center" wrapText="1"/>
    </xf>
    <xf numFmtId="0" fontId="3" fillId="0" borderId="11" xfId="2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center" vertical="center"/>
    </xf>
    <xf numFmtId="0" fontId="2"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left" wrapText="1"/>
      <protection/>
    </xf>
    <xf numFmtId="0" fontId="2" fillId="0" borderId="13" xfId="0"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left" vertical="center" wrapTex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left" vertical="center" wrapText="1"/>
      <protection/>
    </xf>
    <xf numFmtId="0" fontId="2" fillId="0" borderId="11"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left" vertical="center" wrapText="1"/>
      <protection/>
    </xf>
    <xf numFmtId="0" fontId="2" fillId="0" borderId="19" xfId="0" applyFont="1" applyFill="1" applyBorder="1" applyAlignment="1" applyProtection="1">
      <alignment horizontal="left" wrapText="1"/>
      <protection/>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1" xfId="0" applyFont="1" applyFill="1" applyBorder="1" applyAlignment="1" applyProtection="1">
      <alignment horizontal="left" vertical="center" wrapText="1"/>
      <protection/>
    </xf>
    <xf numFmtId="0" fontId="2" fillId="0" borderId="12" xfId="0" applyFont="1" applyFill="1" applyBorder="1" applyAlignment="1" applyProtection="1">
      <alignment horizontal="left" wrapText="1"/>
      <protection/>
    </xf>
    <xf numFmtId="0" fontId="2" fillId="0" borderId="12"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0" fontId="5" fillId="7" borderId="23" xfId="0" applyFont="1" applyFill="1" applyBorder="1" applyAlignment="1" applyProtection="1">
      <alignment horizontal="center" vertical="center" wrapText="1"/>
      <protection/>
    </xf>
    <xf numFmtId="0" fontId="5" fillId="7" borderId="24" xfId="0" applyFont="1" applyFill="1" applyBorder="1" applyAlignment="1" applyProtection="1">
      <alignment horizontal="center" vertical="center" wrapText="1"/>
      <protection/>
    </xf>
    <xf numFmtId="0" fontId="5" fillId="7" borderId="25" xfId="0" applyFont="1" applyFill="1" applyBorder="1" applyAlignment="1" applyProtection="1">
      <alignment horizontal="center" vertical="center" wrapText="1"/>
      <protection/>
    </xf>
    <xf numFmtId="0" fontId="6" fillId="7" borderId="8"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2" fillId="0" borderId="3" xfId="0" applyFont="1" applyBorder="1" applyAlignment="1" applyProtection="1">
      <alignment horizontal="left"/>
      <protection/>
    </xf>
    <xf numFmtId="0" fontId="2" fillId="0" borderId="1" xfId="0" applyFont="1" applyBorder="1" applyAlignment="1" applyProtection="1">
      <alignment horizontal="left"/>
      <protection/>
    </xf>
    <xf numFmtId="0" fontId="2" fillId="0" borderId="5" xfId="0" applyFont="1" applyBorder="1" applyAlignment="1" applyProtection="1">
      <alignment horizontal="left"/>
      <protection/>
    </xf>
    <xf numFmtId="0" fontId="2" fillId="0" borderId="2"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4" xfId="0" applyFont="1" applyBorder="1" applyAlignment="1" applyProtection="1">
      <alignment horizontal="left"/>
      <protection/>
    </xf>
    <xf numFmtId="0" fontId="5" fillId="0" borderId="26"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2" fillId="0" borderId="3" xfId="0" applyFont="1" applyBorder="1" applyAlignment="1" applyProtection="1">
      <alignment horizontal="center"/>
      <protection/>
    </xf>
    <xf numFmtId="0" fontId="2" fillId="0" borderId="1" xfId="0" applyFont="1" applyBorder="1" applyAlignment="1" applyProtection="1">
      <alignment horizontal="center"/>
      <protection/>
    </xf>
    <xf numFmtId="0" fontId="2" fillId="7" borderId="26" xfId="0" applyFont="1" applyFill="1" applyBorder="1" applyAlignment="1" applyProtection="1">
      <alignment horizontal="center"/>
      <protection/>
    </xf>
    <xf numFmtId="0" fontId="2" fillId="7" borderId="27" xfId="0" applyFont="1" applyFill="1" applyBorder="1" applyAlignment="1" applyProtection="1">
      <alignment horizontal="center"/>
      <protection/>
    </xf>
    <xf numFmtId="0" fontId="2" fillId="7" borderId="28" xfId="0" applyFont="1" applyFill="1" applyBorder="1" applyAlignment="1" applyProtection="1">
      <alignment horizontal="center"/>
      <protection/>
    </xf>
    <xf numFmtId="0" fontId="2" fillId="7" borderId="26" xfId="0" applyFont="1" applyFill="1" applyBorder="1" applyAlignment="1" applyProtection="1">
      <alignment horizontal="center"/>
      <protection locked="0"/>
    </xf>
    <xf numFmtId="0" fontId="2" fillId="7" borderId="27" xfId="0" applyFont="1" applyFill="1" applyBorder="1" applyAlignment="1" applyProtection="1">
      <alignment horizontal="center"/>
      <protection locked="0"/>
    </xf>
    <xf numFmtId="0" fontId="2" fillId="7" borderId="28" xfId="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Fig.1: SMF attenuation curves</a:t>
            </a:r>
          </a:p>
        </c:rich>
      </c:tx>
      <c:layout>
        <c:manualLayout>
          <c:xMode val="factor"/>
          <c:yMode val="factor"/>
          <c:x val="0.00975"/>
          <c:y val="0.0345"/>
        </c:manualLayout>
      </c:layout>
      <c:spPr>
        <a:noFill/>
        <a:ln>
          <a:noFill/>
        </a:ln>
      </c:spPr>
    </c:title>
    <c:plotArea>
      <c:layout>
        <c:manualLayout>
          <c:xMode val="edge"/>
          <c:yMode val="edge"/>
          <c:x val="0"/>
          <c:y val="0"/>
          <c:w val="1"/>
          <c:h val="1"/>
        </c:manualLayout>
      </c:layout>
      <c:scatterChart>
        <c:scatterStyle val="smoothMarker"/>
        <c:varyColors val="0"/>
        <c:ser>
          <c:idx val="0"/>
          <c:order val="0"/>
          <c:tx>
            <c:strRef>
              <c:f>'Model parameter definitions'!$M$99:$M$100</c:f>
              <c:strCache>
                <c:ptCount val="1"/>
                <c:pt idx="0">
                  <c:v>G652AB min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'Model parameter definitions'!$L$101:$L$118</c:f>
              <c:numCache/>
            </c:numRef>
          </c:xVal>
          <c:yVal>
            <c:numRef>
              <c:f>'Model parameter definitions'!$M$101:$M$118</c:f>
              <c:numCache/>
            </c:numRef>
          </c:yVal>
          <c:smooth val="1"/>
        </c:ser>
        <c:ser>
          <c:idx val="1"/>
          <c:order val="1"/>
          <c:tx>
            <c:strRef>
              <c:f>'Model parameter definitions'!$N$99:$N$100</c:f>
              <c:strCache>
                <c:ptCount val="1"/>
                <c:pt idx="0">
                  <c:v>G652AB max</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'Model parameter definitions'!$L$101:$L$118</c:f>
              <c:numCache/>
            </c:numRef>
          </c:xVal>
          <c:yVal>
            <c:numRef>
              <c:f>'Model parameter definitions'!$N$101:$N$118</c:f>
              <c:numCache/>
            </c:numRef>
          </c:yVal>
          <c:smooth val="1"/>
        </c:ser>
        <c:ser>
          <c:idx val="2"/>
          <c:order val="2"/>
          <c:tx>
            <c:strRef>
              <c:f>'Model parameter definitions'!$O$99:$O$100</c:f>
              <c:strCache>
                <c:ptCount val="1"/>
                <c:pt idx="0">
                  <c:v>G652CD min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FF0000"/>
                </a:solidFill>
              </a:ln>
            </c:spPr>
          </c:marker>
          <c:xVal>
            <c:numRef>
              <c:f>'Model parameter definitions'!$L$101:$L$118</c:f>
              <c:numCache/>
            </c:numRef>
          </c:xVal>
          <c:yVal>
            <c:numRef>
              <c:f>'Model parameter definitions'!$O$101:$O$118</c:f>
              <c:numCache/>
            </c:numRef>
          </c:yVal>
          <c:smooth val="1"/>
        </c:ser>
        <c:ser>
          <c:idx val="3"/>
          <c:order val="3"/>
          <c:tx>
            <c:strRef>
              <c:f>'Model parameter definitions'!$P$99:$P$100</c:f>
              <c:strCache>
                <c:ptCount val="1"/>
                <c:pt idx="0">
                  <c:v>G652CD max</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numRef>
              <c:f>'Model parameter definitions'!$L$101:$L$118</c:f>
              <c:numCache/>
            </c:numRef>
          </c:xVal>
          <c:yVal>
            <c:numRef>
              <c:f>'Model parameter definitions'!$P$101:$P$118</c:f>
              <c:numCache/>
            </c:numRef>
          </c:yVal>
          <c:smooth val="1"/>
        </c:ser>
        <c:ser>
          <c:idx val="4"/>
          <c:order val="4"/>
          <c:tx>
            <c:strRef>
              <c:f>'Model parameter definitions'!$Q$99</c:f>
              <c:strCache>
                <c:ptCount val="1"/>
                <c:pt idx="0">
                  <c:v>lambda^-4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xVal>
            <c:numRef>
              <c:f>'Model parameter definitions'!$L$101:$L$118</c:f>
              <c:numCache/>
            </c:numRef>
          </c:xVal>
          <c:yVal>
            <c:numRef>
              <c:f>'Model parameter definitions'!$Q$101:$Q$118</c:f>
              <c:numCache/>
            </c:numRef>
          </c:yVal>
          <c:smooth val="1"/>
        </c:ser>
        <c:axId val="25100981"/>
        <c:axId val="24582238"/>
      </c:scatterChart>
      <c:valAx>
        <c:axId val="25100981"/>
        <c:scaling>
          <c:orientation val="minMax"/>
          <c:max val="1600"/>
          <c:min val="1250"/>
        </c:scaling>
        <c:axPos val="b"/>
        <c:title>
          <c:tx>
            <c:rich>
              <a:bodyPr vert="horz" rot="0" anchor="ctr"/>
              <a:lstStyle/>
              <a:p>
                <a:pPr algn="ctr">
                  <a:defRPr/>
                </a:pPr>
                <a:r>
                  <a:rPr lang="en-US" cap="none" sz="1000" b="1" i="0" u="none" baseline="0">
                    <a:latin typeface="Arial"/>
                    <a:ea typeface="Arial"/>
                    <a:cs typeface="Arial"/>
                  </a:rPr>
                  <a:t>Wavelength [nm]</a:t>
                </a:r>
              </a:p>
            </c:rich>
          </c:tx>
          <c:layout>
            <c:manualLayout>
              <c:xMode val="factor"/>
              <c:yMode val="factor"/>
              <c:x val="0.048"/>
              <c:y val="0.09575"/>
            </c:manualLayout>
          </c:layout>
          <c:overlay val="0"/>
          <c:spPr>
            <a:solidFill>
              <a:srgbClr val="FFFFFF"/>
            </a:solidFill>
            <a:ln w="3175">
              <a:noFill/>
            </a:ln>
          </c:spPr>
        </c:title>
        <c:majorGridlines>
          <c:spPr>
            <a:ln w="3175">
              <a:solidFill/>
              <a:prstDash val="sysDot"/>
            </a:ln>
          </c:spPr>
        </c:majorGridlines>
        <c:delete val="0"/>
        <c:numFmt formatCode="General" sourceLinked="1"/>
        <c:majorTickMark val="out"/>
        <c:minorTickMark val="none"/>
        <c:tickLblPos val="nextTo"/>
        <c:crossAx val="24582238"/>
        <c:crosses val="autoZero"/>
        <c:crossBetween val="midCat"/>
        <c:dispUnits/>
      </c:valAx>
      <c:valAx>
        <c:axId val="24582238"/>
        <c:scaling>
          <c:orientation val="minMax"/>
        </c:scaling>
        <c:axPos val="l"/>
        <c:title>
          <c:tx>
            <c:rich>
              <a:bodyPr vert="horz" rot="-5400000" anchor="ctr"/>
              <a:lstStyle/>
              <a:p>
                <a:pPr algn="ctr">
                  <a:defRPr/>
                </a:pPr>
                <a:r>
                  <a:rPr lang="en-US" cap="none" sz="1000" b="1" i="0" u="none" baseline="0">
                    <a:latin typeface="Arial"/>
                    <a:ea typeface="Arial"/>
                    <a:cs typeface="Arial"/>
                  </a:rPr>
                  <a:t>Attenuation [dB/km]</a:t>
                </a:r>
              </a:p>
            </c:rich>
          </c:tx>
          <c:layout>
            <c:manualLayout>
              <c:xMode val="factor"/>
              <c:yMode val="factor"/>
              <c:x val="0.02475"/>
              <c:y val="-0.055"/>
            </c:manualLayout>
          </c:layout>
          <c:overlay val="0"/>
          <c:spPr>
            <a:solidFill>
              <a:srgbClr val="FFFFFF"/>
            </a:solidFill>
            <a:ln w="3175">
              <a:noFill/>
            </a:ln>
          </c:spPr>
        </c:title>
        <c:majorGridlines>
          <c:spPr>
            <a:ln w="3175">
              <a:solidFill/>
              <a:prstDash val="sysDot"/>
            </a:ln>
          </c:spPr>
        </c:majorGridlines>
        <c:delete val="0"/>
        <c:numFmt formatCode="General" sourceLinked="1"/>
        <c:majorTickMark val="out"/>
        <c:minorTickMark val="none"/>
        <c:tickLblPos val="nextTo"/>
        <c:crossAx val="25100981"/>
        <c:crosses val="autoZero"/>
        <c:crossBetween val="midCat"/>
        <c:dispUnits/>
      </c:valAx>
      <c:spPr>
        <a:noFill/>
        <a:ln w="12700">
          <a:solidFill>
            <a:srgbClr val="808080"/>
          </a:solidFill>
        </a:ln>
      </c:spPr>
    </c:plotArea>
    <c:legend>
      <c:legendPos val="r"/>
      <c:layout>
        <c:manualLayout>
          <c:xMode val="edge"/>
          <c:yMode val="edge"/>
          <c:x val="0.15525"/>
          <c:y val="0.644"/>
          <c:w val="0.4245"/>
          <c:h val="0.216"/>
        </c:manualLayout>
      </c:layout>
      <c:overlay val="0"/>
      <c:spPr>
        <a:noFill/>
        <a:ln w="3175">
          <a:no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285750</xdr:colOff>
      <xdr:row>40</xdr:row>
      <xdr:rowOff>66675</xdr:rowOff>
    </xdr:to>
    <xdr:pic>
      <xdr:nvPicPr>
        <xdr:cNvPr id="1" name="Picture 3"/>
        <xdr:cNvPicPr preferRelativeResize="1">
          <a:picLocks noChangeAspect="1"/>
        </xdr:cNvPicPr>
      </xdr:nvPicPr>
      <xdr:blipFill>
        <a:blip r:embed="rId1"/>
        <a:stretch>
          <a:fillRect/>
        </a:stretch>
      </xdr:blipFill>
      <xdr:spPr>
        <a:xfrm>
          <a:off x="0" y="0"/>
          <a:ext cx="8820150" cy="6543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13</xdr:row>
      <xdr:rowOff>0</xdr:rowOff>
    </xdr:from>
    <xdr:to>
      <xdr:col>13</xdr:col>
      <xdr:colOff>390525</xdr:colOff>
      <xdr:row>22</xdr:row>
      <xdr:rowOff>476250</xdr:rowOff>
    </xdr:to>
    <xdr:graphicFrame>
      <xdr:nvGraphicFramePr>
        <xdr:cNvPr id="1" name="Chart 1"/>
        <xdr:cNvGraphicFramePr/>
      </xdr:nvGraphicFramePr>
      <xdr:xfrm>
        <a:off x="11706225" y="3190875"/>
        <a:ext cx="588645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torat\My%20documents\IEEE\802.3av\2007.11%20-%20Atlanta,%20Georgia%20USA\Temporary\Effenberger\LossBudgets2007-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model illustration"/>
      <sheetName val="Revision notes"/>
      <sheetName val="version 2.1"/>
      <sheetName val="PR-D1 &amp; PY-D1"/>
      <sheetName val="PR-D2 &amp; PY-D2"/>
      <sheetName val="PR-D3 &amp; PY-D3"/>
      <sheetName val="PR-U1"/>
      <sheetName val="PR-U2"/>
      <sheetName val="PR-U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eee802.org/3/av/public/2007_09/3av_0707_minutes_approved.pdf" TargetMode="External" /><Relationship Id="rId2" Type="http://schemas.openxmlformats.org/officeDocument/2006/relationships/hyperlink" Target="http://www.ieee802.org/3/av/public/2007_05/3av_0705_saeki_1.pdf"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85" zoomScaleNormal="85"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R118"/>
  <sheetViews>
    <sheetView zoomScale="75" zoomScaleNormal="75" workbookViewId="0" topLeftCell="A1">
      <selection activeCell="B16" sqref="B16"/>
    </sheetView>
  </sheetViews>
  <sheetFormatPr defaultColWidth="9.140625" defaultRowHeight="12.75"/>
  <cols>
    <col min="1" max="1" width="39.7109375" style="53" bestFit="1" customWidth="1"/>
    <col min="2" max="2" width="106.7109375" style="53" customWidth="1"/>
    <col min="3" max="3" width="13.8515625" style="53" customWidth="1"/>
    <col min="4" max="4" width="13.7109375" style="53" bestFit="1" customWidth="1"/>
    <col min="5" max="11" width="9.140625" style="53" customWidth="1"/>
    <col min="12" max="12" width="5.00390625" style="53" bestFit="1" customWidth="1"/>
    <col min="13" max="16" width="15.00390625" style="53" bestFit="1" customWidth="1"/>
    <col min="17" max="16384" width="9.140625" style="53" customWidth="1"/>
  </cols>
  <sheetData>
    <row r="1" spans="1:4" ht="33.75" customHeight="1" thickBot="1">
      <c r="A1" s="73" t="s">
        <v>2</v>
      </c>
      <c r="B1" s="73" t="s">
        <v>136</v>
      </c>
      <c r="C1" s="73" t="s">
        <v>142</v>
      </c>
      <c r="D1" s="73" t="s">
        <v>169</v>
      </c>
    </row>
    <row r="2" spans="1:4" ht="14.25" thickBot="1">
      <c r="A2" s="74" t="s">
        <v>0</v>
      </c>
      <c r="B2" s="75"/>
      <c r="C2" s="75"/>
      <c r="D2" s="76"/>
    </row>
    <row r="3" spans="1:4" ht="27">
      <c r="A3" s="65" t="s">
        <v>38</v>
      </c>
      <c r="B3" s="66" t="s">
        <v>156</v>
      </c>
      <c r="C3" s="67" t="s">
        <v>10</v>
      </c>
      <c r="D3" s="68" t="s">
        <v>170</v>
      </c>
    </row>
    <row r="4" spans="1:4" ht="13.5">
      <c r="A4" s="58" t="s">
        <v>72</v>
      </c>
      <c r="B4" s="57" t="s">
        <v>173</v>
      </c>
      <c r="C4" s="63" t="s">
        <v>1</v>
      </c>
      <c r="D4" s="59" t="s">
        <v>171</v>
      </c>
    </row>
    <row r="5" spans="1:4" ht="13.5">
      <c r="A5" s="58" t="s">
        <v>73</v>
      </c>
      <c r="B5" s="57" t="s">
        <v>172</v>
      </c>
      <c r="C5" s="63" t="s">
        <v>1</v>
      </c>
      <c r="D5" s="59" t="s">
        <v>171</v>
      </c>
    </row>
    <row r="6" spans="1:4" ht="13.5" customHeight="1">
      <c r="A6" s="58" t="s">
        <v>40</v>
      </c>
      <c r="B6" s="57" t="s">
        <v>174</v>
      </c>
      <c r="C6" s="63" t="s">
        <v>155</v>
      </c>
      <c r="D6" s="59" t="s">
        <v>170</v>
      </c>
    </row>
    <row r="7" spans="1:4" ht="13.5">
      <c r="A7" s="58" t="s">
        <v>128</v>
      </c>
      <c r="B7" s="57" t="s">
        <v>175</v>
      </c>
      <c r="C7" s="63" t="s">
        <v>155</v>
      </c>
      <c r="D7" s="59" t="s">
        <v>170</v>
      </c>
    </row>
    <row r="8" spans="1:4" ht="13.5">
      <c r="A8" s="58" t="s">
        <v>41</v>
      </c>
      <c r="B8" s="57" t="s">
        <v>151</v>
      </c>
      <c r="C8" s="63" t="s">
        <v>6</v>
      </c>
      <c r="D8" s="59" t="s">
        <v>170</v>
      </c>
    </row>
    <row r="9" spans="1:4" ht="13.5">
      <c r="A9" s="58" t="s">
        <v>42</v>
      </c>
      <c r="B9" s="57" t="s">
        <v>152</v>
      </c>
      <c r="C9" s="63" t="s">
        <v>6</v>
      </c>
      <c r="D9" s="59" t="s">
        <v>170</v>
      </c>
    </row>
    <row r="10" spans="1:4" ht="27">
      <c r="A10" s="58" t="s">
        <v>51</v>
      </c>
      <c r="B10" s="57" t="s">
        <v>154</v>
      </c>
      <c r="C10" s="63" t="s">
        <v>6</v>
      </c>
      <c r="D10" s="59" t="s">
        <v>171</v>
      </c>
    </row>
    <row r="11" spans="1:4" ht="27">
      <c r="A11" s="58" t="s">
        <v>39</v>
      </c>
      <c r="B11" s="57" t="s">
        <v>168</v>
      </c>
      <c r="C11" s="63" t="s">
        <v>5</v>
      </c>
      <c r="D11" s="59" t="s">
        <v>171</v>
      </c>
    </row>
    <row r="12" spans="1:4" ht="27.75" thickBot="1">
      <c r="A12" s="69" t="s">
        <v>57</v>
      </c>
      <c r="B12" s="70" t="s">
        <v>153</v>
      </c>
      <c r="C12" s="71" t="s">
        <v>7</v>
      </c>
      <c r="D12" s="72" t="s">
        <v>170</v>
      </c>
    </row>
    <row r="13" spans="1:4" ht="13.5" customHeight="1" thickBot="1">
      <c r="A13" s="74" t="s">
        <v>34</v>
      </c>
      <c r="B13" s="75"/>
      <c r="C13" s="75"/>
      <c r="D13" s="76"/>
    </row>
    <row r="14" spans="1:4" ht="40.5">
      <c r="A14" s="65" t="s">
        <v>62</v>
      </c>
      <c r="B14" s="66" t="s">
        <v>137</v>
      </c>
      <c r="C14" s="67" t="s">
        <v>5</v>
      </c>
      <c r="D14" s="68" t="s">
        <v>171</v>
      </c>
    </row>
    <row r="15" spans="1:4" ht="40.5">
      <c r="A15" s="58" t="s">
        <v>63</v>
      </c>
      <c r="B15" s="57" t="s">
        <v>138</v>
      </c>
      <c r="C15" s="63" t="s">
        <v>5</v>
      </c>
      <c r="D15" s="59" t="s">
        <v>171</v>
      </c>
    </row>
    <row r="16" spans="1:4" ht="13.5" customHeight="1">
      <c r="A16" s="58" t="s">
        <v>64</v>
      </c>
      <c r="B16" s="57" t="s">
        <v>139</v>
      </c>
      <c r="C16" s="63" t="s">
        <v>14</v>
      </c>
      <c r="D16" s="59" t="s">
        <v>171</v>
      </c>
    </row>
    <row r="17" spans="1:4" ht="13.5" customHeight="1">
      <c r="A17" s="58" t="s">
        <v>65</v>
      </c>
      <c r="B17" s="57" t="s">
        <v>140</v>
      </c>
      <c r="C17" s="63" t="s">
        <v>6</v>
      </c>
      <c r="D17" s="59" t="s">
        <v>171</v>
      </c>
    </row>
    <row r="18" spans="1:4" ht="27">
      <c r="A18" s="58" t="s">
        <v>66</v>
      </c>
      <c r="B18" s="57" t="s">
        <v>143</v>
      </c>
      <c r="C18" s="63" t="s">
        <v>14</v>
      </c>
      <c r="D18" s="59" t="s">
        <v>171</v>
      </c>
    </row>
    <row r="19" spans="1:4" ht="13.5">
      <c r="A19" s="58" t="s">
        <v>36</v>
      </c>
      <c r="B19" s="57" t="s">
        <v>141</v>
      </c>
      <c r="C19" s="63" t="s">
        <v>9</v>
      </c>
      <c r="D19" s="59" t="s">
        <v>171</v>
      </c>
    </row>
    <row r="20" spans="1:4" ht="27">
      <c r="A20" s="58" t="s">
        <v>67</v>
      </c>
      <c r="B20" s="57" t="s">
        <v>144</v>
      </c>
      <c r="C20" s="63" t="s">
        <v>10</v>
      </c>
      <c r="D20" s="59" t="s">
        <v>171</v>
      </c>
    </row>
    <row r="21" spans="1:4" ht="13.5">
      <c r="A21" s="58" t="s">
        <v>53</v>
      </c>
      <c r="B21" s="57" t="s">
        <v>145</v>
      </c>
      <c r="C21" s="63" t="s">
        <v>5</v>
      </c>
      <c r="D21" s="59" t="s">
        <v>171</v>
      </c>
    </row>
    <row r="22" spans="1:4" ht="40.5">
      <c r="A22" s="58" t="s">
        <v>70</v>
      </c>
      <c r="B22" s="57" t="s">
        <v>146</v>
      </c>
      <c r="C22" s="63" t="s">
        <v>5</v>
      </c>
      <c r="D22" s="59" t="s">
        <v>171</v>
      </c>
    </row>
    <row r="23" spans="1:4" ht="40.5">
      <c r="A23" s="58" t="s">
        <v>68</v>
      </c>
      <c r="B23" s="57" t="s">
        <v>147</v>
      </c>
      <c r="C23" s="63" t="s">
        <v>10</v>
      </c>
      <c r="D23" s="59" t="s">
        <v>171</v>
      </c>
    </row>
    <row r="24" spans="1:4" ht="27">
      <c r="A24" s="58" t="s">
        <v>82</v>
      </c>
      <c r="B24" s="57" t="s">
        <v>167</v>
      </c>
      <c r="C24" s="63" t="s">
        <v>10</v>
      </c>
      <c r="D24" s="59" t="s">
        <v>171</v>
      </c>
    </row>
    <row r="25" spans="1:4" ht="27">
      <c r="A25" s="58" t="s">
        <v>69</v>
      </c>
      <c r="B25" s="57" t="s">
        <v>148</v>
      </c>
      <c r="C25" s="63" t="s">
        <v>10</v>
      </c>
      <c r="D25" s="59" t="s">
        <v>171</v>
      </c>
    </row>
    <row r="26" spans="1:4" ht="40.5">
      <c r="A26" s="58" t="s">
        <v>35</v>
      </c>
      <c r="B26" s="57" t="s">
        <v>161</v>
      </c>
      <c r="C26" s="63" t="s">
        <v>10</v>
      </c>
      <c r="D26" s="59" t="s">
        <v>170</v>
      </c>
    </row>
    <row r="27" spans="1:4" ht="27">
      <c r="A27" s="58" t="s">
        <v>32</v>
      </c>
      <c r="B27" s="57" t="s">
        <v>149</v>
      </c>
      <c r="C27" s="63" t="s">
        <v>10</v>
      </c>
      <c r="D27" s="59" t="s">
        <v>170</v>
      </c>
    </row>
    <row r="28" spans="1:4" ht="13.5">
      <c r="A28" s="58" t="s">
        <v>33</v>
      </c>
      <c r="B28" s="57" t="s">
        <v>150</v>
      </c>
      <c r="C28" s="63" t="s">
        <v>10</v>
      </c>
      <c r="D28" s="59" t="s">
        <v>170</v>
      </c>
    </row>
    <row r="29" spans="1:4" ht="13.5">
      <c r="A29" s="58" t="s">
        <v>29</v>
      </c>
      <c r="B29" s="57" t="s">
        <v>162</v>
      </c>
      <c r="C29" s="63" t="s">
        <v>6</v>
      </c>
      <c r="D29" s="59" t="s">
        <v>171</v>
      </c>
    </row>
    <row r="30" spans="1:4" ht="13.5">
      <c r="A30" s="58" t="s">
        <v>28</v>
      </c>
      <c r="B30" s="57" t="s">
        <v>163</v>
      </c>
      <c r="C30" s="63" t="s">
        <v>6</v>
      </c>
      <c r="D30" s="59" t="s">
        <v>171</v>
      </c>
    </row>
    <row r="31" spans="1:4" ht="13.5">
      <c r="A31" s="58" t="s">
        <v>22</v>
      </c>
      <c r="B31" s="57" t="s">
        <v>164</v>
      </c>
      <c r="C31" s="6" t="s">
        <v>23</v>
      </c>
      <c r="D31" s="59" t="s">
        <v>171</v>
      </c>
    </row>
    <row r="32" spans="1:4" ht="13.5">
      <c r="A32" s="58" t="s">
        <v>31</v>
      </c>
      <c r="B32" s="57" t="s">
        <v>165</v>
      </c>
      <c r="C32" s="6" t="s">
        <v>24</v>
      </c>
      <c r="D32" s="59" t="s">
        <v>171</v>
      </c>
    </row>
    <row r="33" spans="1:4" ht="13.5">
      <c r="A33" s="58" t="s">
        <v>30</v>
      </c>
      <c r="B33" s="57" t="s">
        <v>166</v>
      </c>
      <c r="C33" s="6" t="s">
        <v>24</v>
      </c>
      <c r="D33" s="59" t="s">
        <v>171</v>
      </c>
    </row>
    <row r="34" spans="1:4" ht="40.5">
      <c r="A34" s="58" t="s">
        <v>71</v>
      </c>
      <c r="B34" s="57" t="s">
        <v>157</v>
      </c>
      <c r="C34" s="63" t="s">
        <v>10</v>
      </c>
      <c r="D34" s="59" t="s">
        <v>171</v>
      </c>
    </row>
    <row r="35" spans="1:4" ht="54.75" thickBot="1">
      <c r="A35" s="69" t="s">
        <v>133</v>
      </c>
      <c r="B35" s="70" t="s">
        <v>179</v>
      </c>
      <c r="C35" s="71" t="s">
        <v>10</v>
      </c>
      <c r="D35" s="72" t="s">
        <v>170</v>
      </c>
    </row>
    <row r="36" spans="1:4" ht="14.25" thickBot="1">
      <c r="A36" s="74" t="s">
        <v>27</v>
      </c>
      <c r="B36" s="75"/>
      <c r="C36" s="75"/>
      <c r="D36" s="76"/>
    </row>
    <row r="37" spans="1:4" ht="40.5">
      <c r="A37" s="65" t="s">
        <v>74</v>
      </c>
      <c r="B37" s="66" t="s">
        <v>158</v>
      </c>
      <c r="C37" s="67" t="s">
        <v>1</v>
      </c>
      <c r="D37" s="68" t="s">
        <v>171</v>
      </c>
    </row>
    <row r="38" spans="1:4" ht="13.5" customHeight="1">
      <c r="A38" s="58" t="s">
        <v>75</v>
      </c>
      <c r="B38" s="56" t="s">
        <v>159</v>
      </c>
      <c r="C38" s="63" t="s">
        <v>155</v>
      </c>
      <c r="D38" s="59" t="s">
        <v>171</v>
      </c>
    </row>
    <row r="39" spans="1:4" ht="13.5">
      <c r="A39" s="58" t="s">
        <v>76</v>
      </c>
      <c r="B39" s="56" t="s">
        <v>176</v>
      </c>
      <c r="C39" s="63" t="s">
        <v>1</v>
      </c>
      <c r="D39" s="59" t="s">
        <v>171</v>
      </c>
    </row>
    <row r="40" spans="1:4" ht="13.5">
      <c r="A40" s="58" t="s">
        <v>55</v>
      </c>
      <c r="B40" s="56" t="s">
        <v>177</v>
      </c>
      <c r="C40" s="63" t="s">
        <v>155</v>
      </c>
      <c r="D40" s="59" t="s">
        <v>170</v>
      </c>
    </row>
    <row r="41" spans="1:4" ht="13.5">
      <c r="A41" s="58" t="s">
        <v>90</v>
      </c>
      <c r="B41" s="56" t="s">
        <v>178</v>
      </c>
      <c r="C41" s="63" t="s">
        <v>155</v>
      </c>
      <c r="D41" s="59" t="s">
        <v>170</v>
      </c>
    </row>
    <row r="42" spans="1:4" ht="14.25" thickBot="1">
      <c r="A42" s="60" t="s">
        <v>56</v>
      </c>
      <c r="B42" s="62" t="s">
        <v>160</v>
      </c>
      <c r="C42" s="64" t="s">
        <v>1</v>
      </c>
      <c r="D42" s="61" t="s">
        <v>170</v>
      </c>
    </row>
    <row r="43" spans="3:4" ht="12.75">
      <c r="C43" s="55"/>
      <c r="D43" s="55"/>
    </row>
    <row r="44" spans="3:4" ht="12.75">
      <c r="C44" s="55"/>
      <c r="D44" s="55"/>
    </row>
    <row r="45" spans="3:4" ht="12.75">
      <c r="C45" s="55"/>
      <c r="D45" s="55"/>
    </row>
    <row r="46" spans="3:4" ht="12.75">
      <c r="C46" s="55"/>
      <c r="D46" s="55"/>
    </row>
    <row r="47" spans="3:4" ht="12.75">
      <c r="C47" s="55"/>
      <c r="D47" s="55"/>
    </row>
    <row r="48" spans="3:4" ht="12.75">
      <c r="C48" s="55"/>
      <c r="D48" s="55"/>
    </row>
    <row r="49" spans="3:4" ht="12.75">
      <c r="C49" s="55"/>
      <c r="D49" s="55"/>
    </row>
    <row r="50" spans="3:4" ht="12.75">
      <c r="C50" s="55"/>
      <c r="D50" s="55"/>
    </row>
    <row r="99" spans="13:18" ht="12.75">
      <c r="M99" s="54" t="s">
        <v>11</v>
      </c>
      <c r="N99" s="54" t="s">
        <v>11</v>
      </c>
      <c r="O99" s="54" t="s">
        <v>19</v>
      </c>
      <c r="P99" s="54" t="s">
        <v>19</v>
      </c>
      <c r="Q99" s="54" t="s">
        <v>18</v>
      </c>
      <c r="R99" s="54"/>
    </row>
    <row r="100" spans="13:18" ht="12.75">
      <c r="M100" s="54" t="s">
        <v>13</v>
      </c>
      <c r="N100" s="54" t="s">
        <v>12</v>
      </c>
      <c r="O100" s="54" t="s">
        <v>13</v>
      </c>
      <c r="P100" s="54" t="s">
        <v>12</v>
      </c>
      <c r="Q100" s="54" t="s">
        <v>12</v>
      </c>
      <c r="R100" s="54"/>
    </row>
    <row r="101" spans="12:18" ht="12.75">
      <c r="L101" s="53">
        <v>1260</v>
      </c>
      <c r="M101" s="54">
        <f aca="true" t="shared" si="0" ref="M101:P118">fibre_loss(M$99,M$100,$L101,3.5,$L101)</f>
        <v>0.41018499999998426</v>
      </c>
      <c r="N101" s="54">
        <f t="shared" si="0"/>
        <v>0.4779123207996463</v>
      </c>
      <c r="O101" s="54">
        <f t="shared" si="0"/>
        <v>0.41513374480462517</v>
      </c>
      <c r="P101" s="54">
        <f t="shared" si="0"/>
        <v>0.47812408980098553</v>
      </c>
      <c r="Q101" s="54">
        <f>fibre_loss(Q$99,Q$100,IF($L101&lt;1000,850,IF($L101&gt;1430,1550,1310)),0.35,$L101)</f>
        <v>0.3673436804504982</v>
      </c>
      <c r="R101" s="54"/>
    </row>
    <row r="102" spans="12:18" ht="12.75">
      <c r="L102" s="53">
        <v>1280</v>
      </c>
      <c r="M102" s="54">
        <f t="shared" si="0"/>
        <v>0.38947999999999183</v>
      </c>
      <c r="N102" s="54">
        <f t="shared" si="0"/>
        <v>0.4528087615998402</v>
      </c>
      <c r="O102" s="54">
        <f t="shared" si="0"/>
        <v>0.38262788426698535</v>
      </c>
      <c r="P102" s="54">
        <f t="shared" si="0"/>
        <v>0.44575038173934445</v>
      </c>
      <c r="Q102" s="54">
        <f aca="true" t="shared" si="1" ref="Q102:Q118">fibre_loss(Q$99,Q$100,IF($L102&lt;1000,850,IF($L102&gt;1430,1550,1310)),0.35,$L102)</f>
        <v>0.3600297101916998</v>
      </c>
      <c r="R102" s="54"/>
    </row>
    <row r="103" spans="12:18" ht="12.75">
      <c r="L103" s="53">
        <v>1300</v>
      </c>
      <c r="M103" s="54">
        <f t="shared" si="0"/>
        <v>0.3671749999999463</v>
      </c>
      <c r="N103" s="54">
        <f t="shared" si="0"/>
        <v>0.42690509999977166</v>
      </c>
      <c r="O103" s="54">
        <f t="shared" si="0"/>
        <v>0.3634044118433667</v>
      </c>
      <c r="P103" s="54">
        <f t="shared" si="0"/>
        <v>0.4265304786968045</v>
      </c>
      <c r="Q103" s="54">
        <f t="shared" si="1"/>
        <v>0.35326546874930836</v>
      </c>
      <c r="R103" s="54"/>
    </row>
    <row r="104" spans="12:18" ht="12.75">
      <c r="L104" s="53">
        <v>1320</v>
      </c>
      <c r="M104" s="54">
        <f t="shared" si="0"/>
        <v>0.34611999999995646</v>
      </c>
      <c r="N104" s="54">
        <f t="shared" si="0"/>
        <v>0.414251334399637</v>
      </c>
      <c r="O104" s="54">
        <f t="shared" si="0"/>
        <v>0.3503978505822306</v>
      </c>
      <c r="P104" s="54">
        <f t="shared" si="0"/>
        <v>0.4132125431933673</v>
      </c>
      <c r="Q104" s="54">
        <f t="shared" si="1"/>
        <v>0.34700211097684014</v>
      </c>
      <c r="R104" s="54"/>
    </row>
    <row r="105" spans="12:18" ht="12.75">
      <c r="L105" s="53">
        <v>1340</v>
      </c>
      <c r="M105" s="54">
        <f t="shared" si="0"/>
        <v>0.32916499999996063</v>
      </c>
      <c r="N105" s="54">
        <f t="shared" si="0"/>
        <v>0.4288974631998599</v>
      </c>
      <c r="O105" s="54">
        <f t="shared" si="0"/>
        <v>0.33918391666418757</v>
      </c>
      <c r="P105" s="54">
        <f t="shared" si="0"/>
        <v>0.4014228177984478</v>
      </c>
      <c r="Q105" s="54">
        <f t="shared" si="1"/>
        <v>0.34119578096074565</v>
      </c>
      <c r="R105" s="54"/>
    </row>
    <row r="106" spans="12:18" ht="12.75">
      <c r="L106" s="53">
        <v>1360</v>
      </c>
      <c r="M106" s="54">
        <f t="shared" si="0"/>
        <v>0.31915999999998235</v>
      </c>
      <c r="N106" s="54">
        <f t="shared" si="0"/>
        <v>0.4848934847999544</v>
      </c>
      <c r="O106" s="54">
        <f t="shared" si="0"/>
        <v>0.3273509119525261</v>
      </c>
      <c r="P106" s="54">
        <f t="shared" si="0"/>
        <v>0.3889264722674852</v>
      </c>
      <c r="Q106" s="54">
        <f t="shared" si="1"/>
        <v>0.3358070380040844</v>
      </c>
      <c r="R106" s="54"/>
    </row>
    <row r="107" spans="12:18" ht="12.75">
      <c r="L107" s="53">
        <v>1380</v>
      </c>
      <c r="M107" s="54"/>
      <c r="N107" s="54"/>
      <c r="O107" s="54">
        <f t="shared" si="0"/>
        <v>0.31394787802753854</v>
      </c>
      <c r="P107" s="54">
        <f t="shared" si="0"/>
        <v>0.3749865298741497</v>
      </c>
      <c r="Q107" s="54">
        <f t="shared" si="1"/>
        <v>0.3308003558494984</v>
      </c>
      <c r="R107" s="54"/>
    </row>
    <row r="108" spans="12:18" ht="12.75">
      <c r="L108" s="53">
        <v>1400</v>
      </c>
      <c r="M108" s="54"/>
      <c r="N108" s="54"/>
      <c r="O108" s="54">
        <f t="shared" si="0"/>
        <v>0.2990095129997644</v>
      </c>
      <c r="P108" s="54">
        <f t="shared" si="0"/>
        <v>0.3598208717594389</v>
      </c>
      <c r="Q108" s="54">
        <f t="shared" si="1"/>
        <v>0.32614368490415385</v>
      </c>
      <c r="R108" s="54"/>
    </row>
    <row r="109" spans="12:18" ht="12.75">
      <c r="L109" s="53">
        <v>1420</v>
      </c>
      <c r="M109" s="54">
        <f t="shared" si="0"/>
        <v>0.2768032399999997</v>
      </c>
      <c r="N109" s="54">
        <f t="shared" si="0"/>
        <v>0.4568392191672501</v>
      </c>
      <c r="O109" s="54">
        <f t="shared" si="0"/>
        <v>0.28315784880294814</v>
      </c>
      <c r="P109" s="54">
        <f t="shared" si="0"/>
        <v>0.34415731781336945</v>
      </c>
      <c r="Q109" s="54">
        <f t="shared" si="1"/>
        <v>0.32180806878160895</v>
      </c>
      <c r="R109" s="54"/>
    </row>
    <row r="110" spans="12:18" ht="12.75">
      <c r="L110" s="53">
        <v>1440</v>
      </c>
      <c r="M110" s="54">
        <f t="shared" si="0"/>
        <v>0.26171375999999846</v>
      </c>
      <c r="N110" s="54">
        <f t="shared" si="0"/>
        <v>0.3805744286469235</v>
      </c>
      <c r="O110" s="54">
        <f t="shared" si="0"/>
        <v>0.26728069152784883</v>
      </c>
      <c r="P110" s="54">
        <f t="shared" si="0"/>
        <v>0.3288867876835866</v>
      </c>
      <c r="Q110" s="54">
        <f t="shared" si="1"/>
        <v>0.37095423995640087</v>
      </c>
      <c r="R110" s="54"/>
    </row>
    <row r="111" spans="12:18" ht="12.75">
      <c r="L111" s="53">
        <v>1460</v>
      </c>
      <c r="M111" s="54">
        <f t="shared" si="0"/>
        <v>0.24848755999999927</v>
      </c>
      <c r="N111" s="54">
        <f t="shared" si="0"/>
        <v>0.3336394885095615</v>
      </c>
      <c r="O111" s="54">
        <f t="shared" si="0"/>
        <v>0.25228682294880855</v>
      </c>
      <c r="P111" s="54">
        <f t="shared" si="0"/>
        <v>0.3148145378945628</v>
      </c>
      <c r="Q111" s="54">
        <f t="shared" si="1"/>
        <v>0.3665536433816773</v>
      </c>
      <c r="R111" s="54"/>
    </row>
    <row r="112" spans="12:18" ht="12.75">
      <c r="L112" s="53">
        <v>1480</v>
      </c>
      <c r="M112" s="54">
        <f t="shared" si="0"/>
        <v>0.23712463999999855</v>
      </c>
      <c r="N112" s="54">
        <f t="shared" si="0"/>
        <v>0.30654859709602533</v>
      </c>
      <c r="O112" s="54">
        <f t="shared" si="0"/>
        <v>0.2389379639706749</v>
      </c>
      <c r="P112" s="54">
        <f t="shared" si="0"/>
        <v>0.30250947771128267</v>
      </c>
      <c r="Q112" s="54">
        <f t="shared" si="1"/>
        <v>0.3624443977466673</v>
      </c>
      <c r="R112" s="54"/>
    </row>
    <row r="113" spans="12:18" ht="12.75">
      <c r="L113" s="53">
        <v>1500</v>
      </c>
      <c r="M113" s="54">
        <f t="shared" si="0"/>
        <v>0.22762499999999986</v>
      </c>
      <c r="N113" s="54">
        <f t="shared" si="0"/>
        <v>0.29179187500039916</v>
      </c>
      <c r="O113" s="54">
        <f t="shared" si="0"/>
        <v>0.22775749996697414</v>
      </c>
      <c r="P113" s="54">
        <f t="shared" si="0"/>
        <v>0.2922515624377411</v>
      </c>
      <c r="Q113" s="54">
        <f t="shared" si="1"/>
        <v>0.35860365910817754</v>
      </c>
      <c r="R113" s="54"/>
    </row>
    <row r="114" spans="12:18" ht="12.75">
      <c r="L114" s="53">
        <v>1520</v>
      </c>
      <c r="M114" s="54">
        <f t="shared" si="0"/>
        <v>0.21998863999999874</v>
      </c>
      <c r="N114" s="54">
        <f t="shared" si="0"/>
        <v>0.28383536509454643</v>
      </c>
      <c r="O114" s="54">
        <f t="shared" si="0"/>
        <v>0.2190159676746407</v>
      </c>
      <c r="P114" s="54">
        <f t="shared" si="0"/>
        <v>0.2840772657946218</v>
      </c>
      <c r="Q114" s="54">
        <f t="shared" si="1"/>
        <v>0.35501064612741423</v>
      </c>
      <c r="R114" s="54"/>
    </row>
    <row r="115" spans="12:18" ht="12.75">
      <c r="L115" s="53">
        <v>1540</v>
      </c>
      <c r="M115" s="54">
        <f t="shared" si="0"/>
        <v>0.21421555999999964</v>
      </c>
      <c r="N115" s="54">
        <f t="shared" si="0"/>
        <v>0.27912103250992004</v>
      </c>
      <c r="O115" s="54">
        <f t="shared" si="0"/>
        <v>0.21279330469304114</v>
      </c>
      <c r="P115" s="54">
        <f t="shared" si="0"/>
        <v>0.2779231286694994</v>
      </c>
      <c r="Q115" s="54">
        <f t="shared" si="1"/>
        <v>0.35164642994913575</v>
      </c>
      <c r="R115" s="54"/>
    </row>
    <row r="116" spans="12:18" ht="12.75">
      <c r="L116" s="53">
        <v>1560</v>
      </c>
      <c r="M116" s="54">
        <f t="shared" si="0"/>
        <v>0.210305759999999</v>
      </c>
      <c r="N116" s="54">
        <f t="shared" si="0"/>
        <v>0.27606676464665725</v>
      </c>
      <c r="O116" s="54">
        <f t="shared" si="0"/>
        <v>0.20911785957912798</v>
      </c>
      <c r="P116" s="54">
        <f t="shared" si="0"/>
        <v>0.2738673868152546</v>
      </c>
      <c r="Q116" s="54">
        <f t="shared" si="1"/>
        <v>0.3484937478580943</v>
      </c>
      <c r="R116" s="54"/>
    </row>
    <row r="117" spans="12:18" ht="12.75">
      <c r="L117" s="53">
        <v>1580</v>
      </c>
      <c r="M117" s="54">
        <f t="shared" si="0"/>
        <v>0.2082592400000004</v>
      </c>
      <c r="N117" s="54">
        <f t="shared" si="0"/>
        <v>0.2750663711681227</v>
      </c>
      <c r="O117" s="54">
        <f t="shared" si="0"/>
        <v>0.20818216488158214</v>
      </c>
      <c r="P117" s="54">
        <f t="shared" si="0"/>
        <v>0.27246967640530784</v>
      </c>
      <c r="Q117" s="54">
        <f t="shared" si="1"/>
        <v>0.3455368377604045</v>
      </c>
      <c r="R117" s="54"/>
    </row>
    <row r="118" spans="12:18" ht="12.75">
      <c r="L118" s="53">
        <v>1600</v>
      </c>
      <c r="M118" s="54">
        <f t="shared" si="0"/>
        <v>0.20807599999999937</v>
      </c>
      <c r="N118" s="54">
        <f t="shared" si="0"/>
        <v>0.2784895840009085</v>
      </c>
      <c r="O118" s="54">
        <f t="shared" si="0"/>
        <v>0.21063547132405802</v>
      </c>
      <c r="P118" s="54">
        <f t="shared" si="0"/>
        <v>0.2752088172273943</v>
      </c>
      <c r="Q118" s="54">
        <f t="shared" si="1"/>
        <v>0.342761290935761</v>
      </c>
      <c r="R118" s="54"/>
    </row>
  </sheetData>
  <sheetProtection sheet="1" objects="1" scenarios="1"/>
  <mergeCells count="3">
    <mergeCell ref="A2:D2"/>
    <mergeCell ref="A13:D13"/>
    <mergeCell ref="A36:D36"/>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B30"/>
  <sheetViews>
    <sheetView workbookViewId="0" topLeftCell="A1">
      <selection activeCell="B30" sqref="B30"/>
    </sheetView>
  </sheetViews>
  <sheetFormatPr defaultColWidth="9.140625" defaultRowHeight="12.75"/>
  <cols>
    <col min="1" max="1" width="90.28125" style="46" customWidth="1"/>
    <col min="2" max="2" width="9.140625" style="48" customWidth="1"/>
    <col min="3" max="16384" width="9.140625" style="47" customWidth="1"/>
  </cols>
  <sheetData>
    <row r="1" spans="1:2" ht="19.5">
      <c r="A1" s="77" t="s">
        <v>101</v>
      </c>
      <c r="B1" s="78"/>
    </row>
    <row r="2" spans="1:2" ht="38.25">
      <c r="A2" s="49" t="s">
        <v>124</v>
      </c>
      <c r="B2" s="50" t="s">
        <v>103</v>
      </c>
    </row>
    <row r="3" spans="1:2" ht="12.75">
      <c r="A3" s="49" t="s">
        <v>104</v>
      </c>
      <c r="B3" s="50" t="s">
        <v>103</v>
      </c>
    </row>
    <row r="4" spans="1:2" ht="12.75">
      <c r="A4" s="49" t="s">
        <v>105</v>
      </c>
      <c r="B4" s="50"/>
    </row>
    <row r="5" spans="1:2" ht="12.75">
      <c r="A5" s="49" t="s">
        <v>106</v>
      </c>
      <c r="B5" s="50"/>
    </row>
    <row r="6" spans="1:2" ht="12.75">
      <c r="A6" s="49" t="s">
        <v>107</v>
      </c>
      <c r="B6" s="51"/>
    </row>
    <row r="7" spans="1:2" ht="25.5">
      <c r="A7" s="49" t="s">
        <v>108</v>
      </c>
      <c r="B7" s="51"/>
    </row>
    <row r="8" spans="1:2" ht="12.75">
      <c r="A8" s="49" t="s">
        <v>109</v>
      </c>
      <c r="B8" s="51"/>
    </row>
    <row r="9" spans="1:2" ht="12.75">
      <c r="A9" s="49" t="s">
        <v>110</v>
      </c>
      <c r="B9" s="51"/>
    </row>
    <row r="10" spans="1:2" ht="25.5">
      <c r="A10" s="49" t="s">
        <v>111</v>
      </c>
      <c r="B10" s="51"/>
    </row>
    <row r="11" spans="1:2" ht="12.75">
      <c r="A11" s="49" t="s">
        <v>112</v>
      </c>
      <c r="B11" s="51"/>
    </row>
    <row r="12" spans="1:2" ht="12.75">
      <c r="A12" s="49" t="s">
        <v>113</v>
      </c>
      <c r="B12" s="51"/>
    </row>
    <row r="13" spans="1:2" ht="12.75">
      <c r="A13" s="49" t="s">
        <v>114</v>
      </c>
      <c r="B13" s="51"/>
    </row>
    <row r="14" spans="1:2" ht="12.75">
      <c r="A14" s="49" t="s">
        <v>115</v>
      </c>
      <c r="B14" s="51"/>
    </row>
    <row r="15" spans="1:2" ht="12.75">
      <c r="A15" s="49" t="s">
        <v>116</v>
      </c>
      <c r="B15" s="51"/>
    </row>
    <row r="16" ht="13.5" thickBot="1"/>
    <row r="17" spans="1:2" ht="19.5">
      <c r="A17" s="77" t="s">
        <v>102</v>
      </c>
      <c r="B17" s="78"/>
    </row>
    <row r="18" spans="1:2" ht="12.75">
      <c r="A18" s="49" t="s">
        <v>117</v>
      </c>
      <c r="B18" s="50" t="s">
        <v>103</v>
      </c>
    </row>
    <row r="19" spans="1:2" ht="25.5">
      <c r="A19" s="49" t="s">
        <v>118</v>
      </c>
      <c r="B19" s="51"/>
    </row>
    <row r="20" spans="1:2" ht="12.75">
      <c r="A20" s="49" t="s">
        <v>119</v>
      </c>
      <c r="B20" s="51"/>
    </row>
    <row r="21" spans="1:2" ht="25.5">
      <c r="A21" s="49" t="s">
        <v>120</v>
      </c>
      <c r="B21" s="50" t="s">
        <v>103</v>
      </c>
    </row>
    <row r="22" spans="1:2" ht="25.5">
      <c r="A22" s="49" t="s">
        <v>121</v>
      </c>
      <c r="B22" s="51"/>
    </row>
    <row r="23" spans="1:2" ht="12.75">
      <c r="A23" s="49" t="s">
        <v>122</v>
      </c>
      <c r="B23" s="50" t="s">
        <v>103</v>
      </c>
    </row>
    <row r="24" spans="1:2" ht="12.75">
      <c r="A24" s="49" t="s">
        <v>123</v>
      </c>
      <c r="B24" s="50" t="s">
        <v>103</v>
      </c>
    </row>
    <row r="25" ht="13.5" thickBot="1"/>
    <row r="26" spans="1:2" ht="19.5">
      <c r="A26" s="77" t="s">
        <v>125</v>
      </c>
      <c r="B26" s="78"/>
    </row>
    <row r="27" spans="1:2" ht="15.75" customHeight="1">
      <c r="A27" s="49" t="s">
        <v>132</v>
      </c>
      <c r="B27" s="50" t="s">
        <v>103</v>
      </c>
    </row>
    <row r="28" spans="1:2" ht="12.75" customHeight="1">
      <c r="A28" s="46" t="s">
        <v>134</v>
      </c>
      <c r="B28" s="52"/>
    </row>
    <row r="29" spans="1:2" ht="25.5">
      <c r="A29" s="49" t="s">
        <v>135</v>
      </c>
      <c r="B29" s="51"/>
    </row>
    <row r="30" ht="12.75">
      <c r="A30" s="46" t="s">
        <v>182</v>
      </c>
    </row>
  </sheetData>
  <mergeCells count="3">
    <mergeCell ref="A1:B1"/>
    <mergeCell ref="A17:B17"/>
    <mergeCell ref="A26:B26"/>
  </mergeCells>
  <hyperlinks>
    <hyperlink ref="B2" r:id="rId1" display="LINK"/>
    <hyperlink ref="B3" r:id="rId2" display="LINK"/>
    <hyperlink ref="B24" location="'Link model illustration'!A1" display="LINK"/>
    <hyperlink ref="B23" location="'version 2.2'!B39" display="LINK"/>
    <hyperlink ref="B21" location="'version 2.2'!B17" display="LINK"/>
    <hyperlink ref="B18" location="'version 2.2'!K17" display="LINK"/>
    <hyperlink ref="B27" location="'version 2.2'!B7" display="LINK"/>
  </hyperlinks>
  <printOptions/>
  <pageMargins left="0.75" right="0.75" top="1" bottom="1" header="0.5" footer="0.5"/>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sheetPr codeName="Sheet4"/>
  <dimension ref="A1:S62"/>
  <sheetViews>
    <sheetView tabSelected="1" zoomScale="70" zoomScaleNormal="70" workbookViewId="0" topLeftCell="A4">
      <selection activeCell="B39" sqref="B39"/>
    </sheetView>
  </sheetViews>
  <sheetFormatPr defaultColWidth="9.140625" defaultRowHeight="12.75"/>
  <cols>
    <col min="1" max="1" width="39.7109375" style="10" bestFit="1" customWidth="1"/>
    <col min="2" max="2" width="19.140625" style="9" bestFit="1" customWidth="1"/>
    <col min="3" max="3" width="12.421875" style="7" customWidth="1"/>
    <col min="4" max="4" width="93.8515625" style="10" bestFit="1" customWidth="1"/>
    <col min="5" max="5" width="13.7109375" style="13" customWidth="1"/>
    <col min="6" max="6" width="13.28125" style="13"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6" t="s">
        <v>2</v>
      </c>
      <c r="B1" s="6" t="s">
        <v>3</v>
      </c>
      <c r="C1" s="6" t="s">
        <v>4</v>
      </c>
      <c r="D1" s="6" t="s">
        <v>48</v>
      </c>
      <c r="E1" s="6" t="s">
        <v>46</v>
      </c>
      <c r="F1" s="6" t="s">
        <v>47</v>
      </c>
    </row>
    <row r="2" ht="14.25" thickBot="1"/>
    <row r="3" spans="1:8" ht="14.25" thickBot="1">
      <c r="A3" s="90" t="s">
        <v>0</v>
      </c>
      <c r="B3" s="91"/>
      <c r="C3" s="91"/>
      <c r="D3" s="91"/>
      <c r="E3" s="91"/>
      <c r="F3" s="92"/>
      <c r="G3" s="11"/>
      <c r="H3" s="11"/>
    </row>
    <row r="4" spans="1:10" ht="13.5">
      <c r="A4" s="21" t="s">
        <v>38</v>
      </c>
      <c r="B4" s="3">
        <v>9</v>
      </c>
      <c r="C4" s="6" t="s">
        <v>10</v>
      </c>
      <c r="D4" s="26" t="s">
        <v>99</v>
      </c>
      <c r="E4" s="12">
        <v>0</v>
      </c>
      <c r="F4" s="27">
        <v>9</v>
      </c>
      <c r="G4" s="9"/>
      <c r="H4" s="9" t="s">
        <v>13</v>
      </c>
      <c r="I4" s="9" t="s">
        <v>18</v>
      </c>
      <c r="J4" s="9" t="s">
        <v>13</v>
      </c>
    </row>
    <row r="5" spans="1:10" ht="13.5">
      <c r="A5" s="21" t="s">
        <v>72</v>
      </c>
      <c r="B5" s="1">
        <v>-3</v>
      </c>
      <c r="C5" s="6" t="s">
        <v>1</v>
      </c>
      <c r="D5" s="26" t="s">
        <v>80</v>
      </c>
      <c r="E5" s="12">
        <v>-99</v>
      </c>
      <c r="F5" s="27">
        <v>99</v>
      </c>
      <c r="G5" s="9"/>
      <c r="H5" s="9" t="s">
        <v>26</v>
      </c>
      <c r="I5" s="9" t="s">
        <v>11</v>
      </c>
      <c r="J5" s="9" t="s">
        <v>12</v>
      </c>
    </row>
    <row r="6" spans="1:10" ht="13.5">
      <c r="A6" s="21" t="s">
        <v>73</v>
      </c>
      <c r="B6" s="1">
        <v>-1</v>
      </c>
      <c r="C6" s="6" t="s">
        <v>1</v>
      </c>
      <c r="D6" s="26" t="s">
        <v>81</v>
      </c>
      <c r="E6" s="12">
        <v>-99</v>
      </c>
      <c r="F6" s="27">
        <v>99</v>
      </c>
      <c r="G6" s="9"/>
      <c r="H6" s="9" t="s">
        <v>12</v>
      </c>
      <c r="I6" s="9" t="s">
        <v>19</v>
      </c>
      <c r="J6" s="9"/>
    </row>
    <row r="7" spans="1:8" ht="13.5">
      <c r="A7" s="22" t="s">
        <v>40</v>
      </c>
      <c r="B7" s="12">
        <f>10*LOG((2*10^(B5/10)*(10^(B4/10)-1)/(10^(B4/10)+1)),10)</f>
        <v>-1.0890212024392878</v>
      </c>
      <c r="C7" s="6" t="s">
        <v>1</v>
      </c>
      <c r="D7" s="26" t="s">
        <v>126</v>
      </c>
      <c r="E7" s="12"/>
      <c r="F7" s="27"/>
      <c r="G7" s="16"/>
      <c r="H7" s="13"/>
    </row>
    <row r="8" spans="1:8" ht="13.5">
      <c r="A8" s="22" t="s">
        <v>40</v>
      </c>
      <c r="B8" s="16">
        <f>10^(B7/10)</f>
        <v>0.7782119219305511</v>
      </c>
      <c r="C8" s="6" t="s">
        <v>131</v>
      </c>
      <c r="D8" s="26" t="s">
        <v>127</v>
      </c>
      <c r="E8" s="6"/>
      <c r="F8" s="30"/>
      <c r="G8" s="9"/>
      <c r="H8" s="13"/>
    </row>
    <row r="9" spans="1:8" ht="13.5">
      <c r="A9" s="22" t="s">
        <v>128</v>
      </c>
      <c r="B9" s="12">
        <f>10*LOG((2*10^(B6/10)*(10^(B4/10)-1)/(10^(B4/10)+1)),10)</f>
        <v>0.9109787975607121</v>
      </c>
      <c r="C9" s="6" t="s">
        <v>1</v>
      </c>
      <c r="D9" s="26" t="s">
        <v>129</v>
      </c>
      <c r="E9" s="12"/>
      <c r="F9" s="27"/>
      <c r="G9" s="16"/>
      <c r="H9" s="13"/>
    </row>
    <row r="10" spans="1:8" ht="13.5">
      <c r="A10" s="22" t="s">
        <v>128</v>
      </c>
      <c r="B10" s="16">
        <f>10^(B9/10)</f>
        <v>1.2333827773598098</v>
      </c>
      <c r="C10" s="6" t="s">
        <v>131</v>
      </c>
      <c r="D10" s="26" t="s">
        <v>130</v>
      </c>
      <c r="E10" s="6"/>
      <c r="F10" s="30"/>
      <c r="G10" s="9"/>
      <c r="H10" s="13"/>
    </row>
    <row r="11" spans="1:6" ht="13.5">
      <c r="A11" s="21" t="s">
        <v>41</v>
      </c>
      <c r="B11" s="3">
        <v>1580</v>
      </c>
      <c r="C11" s="6" t="s">
        <v>6</v>
      </c>
      <c r="D11" s="26" t="s">
        <v>77</v>
      </c>
      <c r="E11" s="12">
        <v>1200</v>
      </c>
      <c r="F11" s="27">
        <v>1600</v>
      </c>
    </row>
    <row r="12" spans="1:6" ht="13.5">
      <c r="A12" s="21" t="s">
        <v>42</v>
      </c>
      <c r="B12" s="3">
        <v>1600</v>
      </c>
      <c r="C12" s="6" t="s">
        <v>6</v>
      </c>
      <c r="D12" s="26" t="s">
        <v>78</v>
      </c>
      <c r="E12" s="12">
        <v>1200</v>
      </c>
      <c r="F12" s="27">
        <v>1600</v>
      </c>
    </row>
    <row r="13" spans="1:6" ht="13.5">
      <c r="A13" s="22" t="s">
        <v>51</v>
      </c>
      <c r="B13" s="16">
        <f>(B12+B11)/2</f>
        <v>1590</v>
      </c>
      <c r="C13" s="6" t="s">
        <v>6</v>
      </c>
      <c r="D13" s="26" t="s">
        <v>79</v>
      </c>
      <c r="E13" s="12">
        <f>B11</f>
        <v>1580</v>
      </c>
      <c r="F13" s="27">
        <f>B12</f>
        <v>1600</v>
      </c>
    </row>
    <row r="14" spans="1:6" ht="13.5">
      <c r="A14" s="21" t="s">
        <v>39</v>
      </c>
      <c r="B14" s="1">
        <v>-2</v>
      </c>
      <c r="C14" s="6" t="s">
        <v>5</v>
      </c>
      <c r="D14" s="26" t="s">
        <v>100</v>
      </c>
      <c r="E14" s="12"/>
      <c r="F14" s="27"/>
    </row>
    <row r="15" spans="1:6" ht="14.25" thickBot="1">
      <c r="A15" s="23" t="s">
        <v>57</v>
      </c>
      <c r="B15" s="4">
        <v>10312.5</v>
      </c>
      <c r="C15" s="14" t="s">
        <v>7</v>
      </c>
      <c r="D15" s="29" t="s">
        <v>8</v>
      </c>
      <c r="E15" s="14">
        <v>9500</v>
      </c>
      <c r="F15" s="28">
        <v>11500</v>
      </c>
    </row>
    <row r="16" spans="1:6" ht="14.25" thickBot="1">
      <c r="A16" s="17"/>
      <c r="B16" s="16"/>
      <c r="C16" s="15"/>
      <c r="D16" s="17"/>
      <c r="E16" s="17"/>
      <c r="F16" s="17"/>
    </row>
    <row r="17" spans="1:19" ht="14.25" thickBot="1">
      <c r="A17" s="93" t="s">
        <v>34</v>
      </c>
      <c r="B17" s="94"/>
      <c r="C17" s="94"/>
      <c r="D17" s="94"/>
      <c r="E17" s="94"/>
      <c r="F17" s="95"/>
      <c r="G17" s="11"/>
      <c r="H17" s="11"/>
      <c r="K17" s="85" t="s">
        <v>89</v>
      </c>
      <c r="L17" s="86"/>
      <c r="M17" s="86"/>
      <c r="N17" s="86"/>
      <c r="O17" s="86"/>
      <c r="P17" s="86"/>
      <c r="Q17" s="86"/>
      <c r="R17" s="86"/>
      <c r="S17" s="87"/>
    </row>
    <row r="18" spans="1:19" ht="14.25" thickBot="1">
      <c r="A18" s="40" t="s">
        <v>62</v>
      </c>
      <c r="B18" s="41" t="s">
        <v>18</v>
      </c>
      <c r="C18" s="42" t="s">
        <v>5</v>
      </c>
      <c r="D18" s="43" t="s">
        <v>15</v>
      </c>
      <c r="E18" s="42"/>
      <c r="F18" s="44"/>
      <c r="K18" s="39"/>
      <c r="L18" s="82" t="s">
        <v>84</v>
      </c>
      <c r="M18" s="83"/>
      <c r="N18" s="83"/>
      <c r="O18" s="83"/>
      <c r="P18" s="83"/>
      <c r="Q18" s="83"/>
      <c r="R18" s="83"/>
      <c r="S18" s="84"/>
    </row>
    <row r="19" spans="1:19" ht="14.25" thickBot="1">
      <c r="A19" s="21" t="s">
        <v>63</v>
      </c>
      <c r="B19" s="1" t="s">
        <v>13</v>
      </c>
      <c r="C19" s="45" t="s">
        <v>5</v>
      </c>
      <c r="D19" s="26" t="s">
        <v>16</v>
      </c>
      <c r="E19" s="6"/>
      <c r="F19" s="30"/>
      <c r="K19" s="35"/>
      <c r="L19" s="82" t="s">
        <v>85</v>
      </c>
      <c r="M19" s="83"/>
      <c r="N19" s="83"/>
      <c r="O19" s="83"/>
      <c r="P19" s="83"/>
      <c r="Q19" s="83"/>
      <c r="R19" s="83"/>
      <c r="S19" s="84"/>
    </row>
    <row r="20" spans="1:19" ht="14.25" thickBot="1">
      <c r="A20" s="21" t="s">
        <v>64</v>
      </c>
      <c r="B20" s="2">
        <v>0.35</v>
      </c>
      <c r="C20" s="6" t="s">
        <v>14</v>
      </c>
      <c r="D20" s="26" t="s">
        <v>17</v>
      </c>
      <c r="E20" s="6">
        <v>0</v>
      </c>
      <c r="F20" s="30">
        <v>1</v>
      </c>
      <c r="K20" s="36"/>
      <c r="L20" s="82" t="s">
        <v>86</v>
      </c>
      <c r="M20" s="83"/>
      <c r="N20" s="83"/>
      <c r="O20" s="83"/>
      <c r="P20" s="83"/>
      <c r="Q20" s="83"/>
      <c r="R20" s="83"/>
      <c r="S20" s="84"/>
    </row>
    <row r="21" spans="1:19" ht="14.25" thickBot="1">
      <c r="A21" s="22" t="s">
        <v>65</v>
      </c>
      <c r="B21" s="12">
        <f>IF(B18="lambda^-4",(IF(Uc&lt;1000,850,IF(Uc&gt;1430,1550,1310))),Uc)</f>
        <v>1550</v>
      </c>
      <c r="C21" s="6" t="s">
        <v>6</v>
      </c>
      <c r="D21" s="26" t="s">
        <v>25</v>
      </c>
      <c r="E21" s="6"/>
      <c r="F21" s="30"/>
      <c r="K21" s="37"/>
      <c r="L21" s="82" t="s">
        <v>87</v>
      </c>
      <c r="M21" s="83"/>
      <c r="N21" s="83"/>
      <c r="O21" s="83"/>
      <c r="P21" s="83"/>
      <c r="Q21" s="83"/>
      <c r="R21" s="83"/>
      <c r="S21" s="84"/>
    </row>
    <row r="22" spans="1:19" ht="14.25" thickBot="1">
      <c r="A22" s="22" t="s">
        <v>66</v>
      </c>
      <c r="B22" s="12">
        <f>fibre_loss(B18,B19,B21,B20,Uc)</f>
        <v>0.34412724530601435</v>
      </c>
      <c r="C22" s="6" t="s">
        <v>14</v>
      </c>
      <c r="D22" s="26" t="s">
        <v>50</v>
      </c>
      <c r="E22" s="6"/>
      <c r="F22" s="30"/>
      <c r="K22" s="38"/>
      <c r="L22" s="79" t="s">
        <v>88</v>
      </c>
      <c r="M22" s="80"/>
      <c r="N22" s="80"/>
      <c r="O22" s="80"/>
      <c r="P22" s="80"/>
      <c r="Q22" s="80"/>
      <c r="R22" s="80"/>
      <c r="S22" s="81"/>
    </row>
    <row r="23" spans="1:8" ht="13.5">
      <c r="A23" s="21" t="s">
        <v>36</v>
      </c>
      <c r="B23" s="5">
        <v>10</v>
      </c>
      <c r="C23" s="6" t="s">
        <v>9</v>
      </c>
      <c r="D23" s="26" t="s">
        <v>45</v>
      </c>
      <c r="E23" s="6">
        <v>0.5</v>
      </c>
      <c r="F23" s="30">
        <v>20</v>
      </c>
      <c r="G23" s="9"/>
      <c r="H23" s="9"/>
    </row>
    <row r="24" spans="1:6" ht="13.5">
      <c r="A24" s="22" t="s">
        <v>67</v>
      </c>
      <c r="B24" s="12">
        <f>B22*B23</f>
        <v>3.4412724530601437</v>
      </c>
      <c r="C24" s="6" t="s">
        <v>10</v>
      </c>
      <c r="D24" s="26" t="s">
        <v>21</v>
      </c>
      <c r="E24" s="6"/>
      <c r="F24" s="30"/>
    </row>
    <row r="25" spans="1:8" s="18" customFormat="1" ht="13.5">
      <c r="A25" s="21" t="s">
        <v>53</v>
      </c>
      <c r="B25" s="2">
        <v>16</v>
      </c>
      <c r="C25" s="6" t="s">
        <v>5</v>
      </c>
      <c r="D25" s="26" t="s">
        <v>43</v>
      </c>
      <c r="E25" s="6">
        <v>2</v>
      </c>
      <c r="F25" s="30">
        <v>64</v>
      </c>
      <c r="G25" s="6"/>
      <c r="H25" s="6"/>
    </row>
    <row r="26" spans="1:8" ht="13.5">
      <c r="A26" s="21" t="s">
        <v>70</v>
      </c>
      <c r="B26" s="1" t="s">
        <v>12</v>
      </c>
      <c r="C26" s="6" t="s">
        <v>5</v>
      </c>
      <c r="D26" s="26" t="s">
        <v>44</v>
      </c>
      <c r="E26" s="6"/>
      <c r="F26" s="30"/>
      <c r="G26" s="9"/>
      <c r="H26" s="9"/>
    </row>
    <row r="27" spans="1:8" s="18" customFormat="1" ht="14.25" customHeight="1">
      <c r="A27" s="22" t="s">
        <v>68</v>
      </c>
      <c r="B27" s="12">
        <f>10*LOG(B25)+IF(B26="ave",0.564*LN(B25)+0.4,IF(B26="min",0.288*LN(B25)+0.09,0.663*LN(B25)+1.05))</f>
        <v>14.929426149404224</v>
      </c>
      <c r="C27" s="6" t="s">
        <v>10</v>
      </c>
      <c r="D27" s="26" t="s">
        <v>20</v>
      </c>
      <c r="E27" s="6"/>
      <c r="F27" s="30"/>
      <c r="H27" s="19"/>
    </row>
    <row r="28" spans="1:8" ht="13.5">
      <c r="A28" s="21" t="s">
        <v>82</v>
      </c>
      <c r="B28" s="2">
        <v>1</v>
      </c>
      <c r="C28" s="6" t="s">
        <v>10</v>
      </c>
      <c r="D28" s="26" t="s">
        <v>83</v>
      </c>
      <c r="E28" s="6"/>
      <c r="F28" s="30">
        <v>10</v>
      </c>
      <c r="G28" s="9"/>
      <c r="H28" s="9"/>
    </row>
    <row r="29" spans="1:6" ht="13.5">
      <c r="A29" s="24" t="s">
        <v>69</v>
      </c>
      <c r="B29" s="16">
        <f>B32-B24-B27-B28</f>
        <v>0.6293013975356327</v>
      </c>
      <c r="C29" s="6" t="s">
        <v>10</v>
      </c>
      <c r="D29" s="26" t="s">
        <v>49</v>
      </c>
      <c r="E29" s="6"/>
      <c r="F29" s="30"/>
    </row>
    <row r="30" spans="1:6" ht="13.5">
      <c r="A30" s="21" t="s">
        <v>35</v>
      </c>
      <c r="B30" s="1">
        <v>1</v>
      </c>
      <c r="C30" s="6" t="s">
        <v>10</v>
      </c>
      <c r="D30" s="26" t="s">
        <v>52</v>
      </c>
      <c r="E30" s="6">
        <v>0</v>
      </c>
      <c r="F30" s="30">
        <v>5</v>
      </c>
    </row>
    <row r="31" spans="1:6" ht="13.5">
      <c r="A31" s="21" t="s">
        <v>32</v>
      </c>
      <c r="B31" s="1">
        <v>8</v>
      </c>
      <c r="C31" s="6" t="s">
        <v>10</v>
      </c>
      <c r="D31" s="26" t="s">
        <v>58</v>
      </c>
      <c r="E31" s="6">
        <v>0</v>
      </c>
      <c r="F31" s="27">
        <f>B32</f>
        <v>20</v>
      </c>
    </row>
    <row r="32" spans="1:6" ht="13.5">
      <c r="A32" s="21" t="s">
        <v>33</v>
      </c>
      <c r="B32" s="1">
        <v>20</v>
      </c>
      <c r="C32" s="6" t="s">
        <v>10</v>
      </c>
      <c r="D32" s="26" t="s">
        <v>54</v>
      </c>
      <c r="E32" s="6"/>
      <c r="F32" s="30">
        <v>29</v>
      </c>
    </row>
    <row r="33" spans="1:6" ht="13.5">
      <c r="A33" s="22" t="s">
        <v>29</v>
      </c>
      <c r="B33" s="12">
        <v>1300</v>
      </c>
      <c r="C33" s="6" t="s">
        <v>6</v>
      </c>
      <c r="D33" s="26"/>
      <c r="E33" s="6"/>
      <c r="F33" s="30"/>
    </row>
    <row r="34" spans="1:6" ht="13.5">
      <c r="A34" s="22" t="s">
        <v>28</v>
      </c>
      <c r="B34" s="12">
        <f>IF(Uc&gt;1312,1300,1324)</f>
        <v>1300</v>
      </c>
      <c r="C34" s="6" t="s">
        <v>6</v>
      </c>
      <c r="D34" s="26"/>
      <c r="E34" s="6"/>
      <c r="F34" s="30"/>
    </row>
    <row r="35" spans="1:6" ht="13.5">
      <c r="A35" s="22" t="s">
        <v>22</v>
      </c>
      <c r="B35" s="12">
        <f>IF(Uo=1320,0.11,0.093)</f>
        <v>0.093</v>
      </c>
      <c r="C35" s="6" t="s">
        <v>23</v>
      </c>
      <c r="D35" s="26"/>
      <c r="E35" s="6"/>
      <c r="F35" s="30"/>
    </row>
    <row r="36" spans="1:6" ht="13.5">
      <c r="A36" s="22" t="s">
        <v>31</v>
      </c>
      <c r="B36" s="12">
        <f>0.25*B35*B12*(1-(B33/B12)^4)</f>
        <v>20.988006591796875</v>
      </c>
      <c r="C36" s="6" t="s">
        <v>24</v>
      </c>
      <c r="D36" s="26"/>
      <c r="E36" s="6"/>
      <c r="F36" s="30"/>
    </row>
    <row r="37" spans="1:6" ht="13.5">
      <c r="A37" s="22" t="s">
        <v>30</v>
      </c>
      <c r="B37" s="12">
        <f>0.25*B35*B11*(1-(B34/B11)^4)</f>
        <v>19.899535412005942</v>
      </c>
      <c r="C37" s="6" t="s">
        <v>24</v>
      </c>
      <c r="D37" s="26"/>
      <c r="E37" s="6"/>
      <c r="F37" s="30"/>
    </row>
    <row r="38" spans="1:6" ht="13.5">
      <c r="A38" s="22" t="s">
        <v>71</v>
      </c>
      <c r="B38" s="12">
        <f>5*LOG((1+8*(B14)*(-(B11^2/(2*PI()*3*10^5)*B37))*(B15/1000000)^2*B23)^2+(8*(-(B11^2/(2*PI()*3*10^5)*B37))*(B15/1000000)^2*B23)^2,10)</f>
        <v>1.6604257109676102</v>
      </c>
      <c r="C38" s="6" t="s">
        <v>10</v>
      </c>
      <c r="D38" s="26" t="s">
        <v>59</v>
      </c>
      <c r="E38" s="6"/>
      <c r="F38" s="30"/>
    </row>
    <row r="39" spans="1:6" ht="14.25" thickBot="1">
      <c r="A39" s="23" t="s">
        <v>133</v>
      </c>
      <c r="B39" s="4">
        <v>1</v>
      </c>
      <c r="C39" s="14" t="s">
        <v>10</v>
      </c>
      <c r="D39" s="29" t="s">
        <v>180</v>
      </c>
      <c r="E39" s="14">
        <v>0</v>
      </c>
      <c r="F39" s="28">
        <v>10</v>
      </c>
    </row>
    <row r="40" ht="14.25" thickBot="1"/>
    <row r="41" spans="1:6" ht="14.25" thickBot="1">
      <c r="A41" s="90" t="s">
        <v>27</v>
      </c>
      <c r="B41" s="91"/>
      <c r="C41" s="91"/>
      <c r="D41" s="91"/>
      <c r="E41" s="91"/>
      <c r="F41" s="92"/>
    </row>
    <row r="42" spans="1:6" ht="13.5">
      <c r="A42" s="22" t="s">
        <v>74</v>
      </c>
      <c r="B42" s="16">
        <f>B5-B32-B30</f>
        <v>-24</v>
      </c>
      <c r="C42" s="6" t="s">
        <v>1</v>
      </c>
      <c r="D42" s="26" t="s">
        <v>93</v>
      </c>
      <c r="E42" s="6"/>
      <c r="F42" s="30"/>
    </row>
    <row r="43" spans="1:6" ht="13.5">
      <c r="A43" s="22" t="s">
        <v>75</v>
      </c>
      <c r="B43" s="16">
        <f>10*LOG((2*10^(B42/10)*(10^(B4/10)-1)/(10^(B4/10)+1)),10)</f>
        <v>-22.089021202439287</v>
      </c>
      <c r="C43" s="6" t="s">
        <v>1</v>
      </c>
      <c r="D43" s="26" t="s">
        <v>94</v>
      </c>
      <c r="E43" s="6"/>
      <c r="F43" s="30"/>
    </row>
    <row r="44" spans="1:6" ht="13.5">
      <c r="A44" s="22" t="s">
        <v>75</v>
      </c>
      <c r="B44" s="16">
        <f>1000*10^(B43/10)</f>
        <v>6.181557021884848</v>
      </c>
      <c r="C44" s="6" t="s">
        <v>61</v>
      </c>
      <c r="D44" s="26" t="s">
        <v>95</v>
      </c>
      <c r="E44" s="6"/>
      <c r="F44" s="30"/>
    </row>
    <row r="45" spans="1:6" ht="13.5">
      <c r="A45" s="22" t="s">
        <v>76</v>
      </c>
      <c r="B45" s="12">
        <f>B42+B30</f>
        <v>-23</v>
      </c>
      <c r="C45" s="6" t="s">
        <v>1</v>
      </c>
      <c r="D45" s="26" t="s">
        <v>96</v>
      </c>
      <c r="E45" s="6"/>
      <c r="F45" s="30"/>
    </row>
    <row r="46" spans="1:6" ht="13.5">
      <c r="A46" s="22" t="s">
        <v>55</v>
      </c>
      <c r="B46" s="12">
        <f>10*LOG((2*10^(B45/10)*(10^(B4/10)-1)/(10^(B4/10)+1)),10)</f>
        <v>-21.089021202439287</v>
      </c>
      <c r="C46" s="6" t="s">
        <v>1</v>
      </c>
      <c r="D46" s="26" t="s">
        <v>97</v>
      </c>
      <c r="E46" s="6"/>
      <c r="F46" s="30"/>
    </row>
    <row r="47" spans="1:6" ht="13.5">
      <c r="A47" s="22" t="s">
        <v>55</v>
      </c>
      <c r="B47" s="12">
        <f>1000*10^(B46/10)</f>
        <v>7.782119219305507</v>
      </c>
      <c r="C47" s="6" t="s">
        <v>61</v>
      </c>
      <c r="D47" s="26" t="s">
        <v>98</v>
      </c>
      <c r="E47" s="6"/>
      <c r="F47" s="30"/>
    </row>
    <row r="48" spans="1:6" ht="13.5">
      <c r="A48" s="22" t="s">
        <v>90</v>
      </c>
      <c r="B48" s="12">
        <f>B46-B39</f>
        <v>-22.089021202439287</v>
      </c>
      <c r="C48" s="6" t="s">
        <v>1</v>
      </c>
      <c r="D48" s="26" t="s">
        <v>92</v>
      </c>
      <c r="E48" s="6"/>
      <c r="F48" s="30"/>
    </row>
    <row r="49" spans="1:6" ht="13.5">
      <c r="A49" s="22" t="s">
        <v>90</v>
      </c>
      <c r="B49" s="12">
        <f>1000*10^(B48/10)</f>
        <v>6.181557021884848</v>
      </c>
      <c r="C49" s="6" t="s">
        <v>61</v>
      </c>
      <c r="D49" s="26" t="s">
        <v>91</v>
      </c>
      <c r="E49" s="6"/>
      <c r="F49" s="30"/>
    </row>
    <row r="50" spans="1:6" ht="14.25" thickBot="1">
      <c r="A50" s="25" t="s">
        <v>56</v>
      </c>
      <c r="B50" s="31">
        <f>B6-B31</f>
        <v>-9</v>
      </c>
      <c r="C50" s="14" t="s">
        <v>1</v>
      </c>
      <c r="D50" s="29" t="s">
        <v>37</v>
      </c>
      <c r="E50" s="14"/>
      <c r="F50" s="28"/>
    </row>
    <row r="51" ht="14.25" thickBot="1">
      <c r="C51" s="9"/>
    </row>
    <row r="52" spans="1:6" ht="14.25" thickBot="1">
      <c r="A52" s="90" t="s">
        <v>60</v>
      </c>
      <c r="B52" s="91"/>
      <c r="C52" s="91"/>
      <c r="D52" s="91"/>
      <c r="E52" s="91"/>
      <c r="F52" s="92"/>
    </row>
    <row r="53" spans="1:6" ht="14.25" thickBot="1">
      <c r="A53" s="88" t="s">
        <v>181</v>
      </c>
      <c r="B53" s="89"/>
      <c r="C53" s="89"/>
      <c r="D53" s="32" t="str">
        <f>IF(B38&lt;=B30,"PASSED","FAILED")</f>
        <v>FAILED</v>
      </c>
      <c r="E53" s="33"/>
      <c r="F53" s="34"/>
    </row>
    <row r="54" ht="13.5">
      <c r="B54" s="7"/>
    </row>
    <row r="56" spans="1:6" s="19" customFormat="1" ht="13.5">
      <c r="A56" s="17"/>
      <c r="B56" s="20"/>
      <c r="C56" s="20"/>
      <c r="D56" s="20"/>
      <c r="E56" s="20"/>
      <c r="F56" s="20"/>
    </row>
    <row r="57" spans="1:6" s="19" customFormat="1" ht="13.5">
      <c r="A57" s="17"/>
      <c r="B57" s="16"/>
      <c r="D57" s="17"/>
      <c r="E57" s="17"/>
      <c r="F57" s="17"/>
    </row>
    <row r="58" spans="1:6" s="19" customFormat="1" ht="13.5">
      <c r="A58" s="17"/>
      <c r="B58" s="16"/>
      <c r="D58" s="17"/>
      <c r="E58" s="17"/>
      <c r="F58" s="17"/>
    </row>
    <row r="59" spans="1:6" s="19" customFormat="1" ht="13.5">
      <c r="A59" s="17"/>
      <c r="B59" s="16"/>
      <c r="D59" s="17"/>
      <c r="E59" s="17"/>
      <c r="F59" s="17"/>
    </row>
    <row r="60" spans="1:6" s="19" customFormat="1" ht="13.5">
      <c r="A60" s="17"/>
      <c r="B60" s="16"/>
      <c r="D60" s="17"/>
      <c r="E60" s="17"/>
      <c r="F60" s="17"/>
    </row>
    <row r="61" spans="1:6" s="19" customFormat="1" ht="13.5">
      <c r="A61" s="17"/>
      <c r="B61" s="16"/>
      <c r="D61" s="17"/>
      <c r="E61" s="17"/>
      <c r="F61" s="17"/>
    </row>
    <row r="62" spans="1:6" s="19" customFormat="1" ht="13.5">
      <c r="A62" s="17"/>
      <c r="B62" s="15"/>
      <c r="D62" s="17"/>
      <c r="E62" s="17"/>
      <c r="F62" s="17"/>
    </row>
  </sheetData>
  <sheetProtection sheet="1" objects="1" scenarios="1" selectLockedCells="1"/>
  <mergeCells count="11">
    <mergeCell ref="A3:F3"/>
    <mergeCell ref="A17:F17"/>
    <mergeCell ref="A41:F41"/>
    <mergeCell ref="A52:F52"/>
    <mergeCell ref="L22:S22"/>
    <mergeCell ref="L18:S18"/>
    <mergeCell ref="K17:S17"/>
    <mergeCell ref="A53:C53"/>
    <mergeCell ref="L20:S20"/>
    <mergeCell ref="L19:S19"/>
    <mergeCell ref="L21:S21"/>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Hajduczenia</dc:creator>
  <cp:keywords/>
  <dc:description/>
  <cp:lastModifiedBy>Marek Hajduczenia</cp:lastModifiedBy>
  <dcterms:created xsi:type="dcterms:W3CDTF">2007-08-08T12:05:13Z</dcterms:created>
  <dcterms:modified xsi:type="dcterms:W3CDTF">2008-01-11T08:27:56Z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