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80" yWindow="0" windowWidth="27720" windowHeight="15280" tabRatio="768"/>
  </bookViews>
  <sheets>
    <sheet name="Margins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E48" i="1"/>
  <c r="D47" i="1"/>
  <c r="E47" i="1"/>
  <c r="D14" i="1"/>
  <c r="E14" i="1"/>
  <c r="D13" i="1"/>
  <c r="E13" i="1"/>
  <c r="D12" i="1"/>
  <c r="E12" i="1"/>
  <c r="D11" i="1"/>
  <c r="E11" i="1"/>
  <c r="D8" i="1"/>
  <c r="E8" i="1"/>
  <c r="D7" i="1"/>
  <c r="E7" i="1"/>
  <c r="D6" i="1"/>
  <c r="E6" i="1"/>
  <c r="F6" i="1"/>
  <c r="G7" i="1"/>
  <c r="M6" i="1"/>
  <c r="F7" i="1"/>
  <c r="G8" i="1"/>
  <c r="M7" i="1"/>
  <c r="F8" i="1"/>
  <c r="G9" i="1"/>
  <c r="M8" i="1"/>
  <c r="D5" i="1"/>
  <c r="E5" i="1"/>
  <c r="F5" i="1"/>
  <c r="G6" i="1"/>
  <c r="M5" i="1"/>
  <c r="L6" i="1"/>
  <c r="L7" i="1"/>
  <c r="L8" i="1"/>
  <c r="L5" i="1"/>
  <c r="G28" i="1"/>
  <c r="M27" i="1"/>
  <c r="L27" i="1"/>
  <c r="L26" i="1"/>
  <c r="G26" i="1"/>
  <c r="M25" i="1"/>
  <c r="L25" i="1"/>
  <c r="G25" i="1"/>
  <c r="M24" i="1"/>
  <c r="L24" i="1"/>
  <c r="F12" i="1"/>
  <c r="F13" i="1"/>
  <c r="F14" i="1"/>
  <c r="F11" i="1"/>
  <c r="G35" i="1"/>
  <c r="G33" i="1"/>
  <c r="M32" i="1"/>
  <c r="G32" i="1"/>
  <c r="M34" i="1"/>
  <c r="M31" i="1"/>
  <c r="D21" i="1"/>
  <c r="E21" i="1"/>
  <c r="F21" i="1"/>
  <c r="L21" i="1"/>
  <c r="C20" i="1"/>
  <c r="D20" i="1"/>
  <c r="E20" i="1"/>
  <c r="F20" i="1"/>
  <c r="L20" i="1"/>
  <c r="D17" i="1"/>
  <c r="E17" i="1"/>
  <c r="F17" i="1"/>
  <c r="L17" i="1"/>
  <c r="D15" i="1"/>
  <c r="E15" i="1"/>
  <c r="F15" i="1"/>
  <c r="L15" i="1"/>
  <c r="L44" i="1"/>
  <c r="L43" i="1"/>
  <c r="F48" i="1"/>
  <c r="L48" i="1"/>
  <c r="F47" i="1"/>
  <c r="L47" i="1"/>
  <c r="L46" i="1"/>
  <c r="L45" i="1"/>
  <c r="L35" i="1"/>
  <c r="L34" i="1"/>
  <c r="L33" i="1"/>
  <c r="L32" i="1"/>
  <c r="L31" i="1"/>
  <c r="F37" i="1"/>
  <c r="L37" i="1"/>
  <c r="G14" i="1"/>
  <c r="M13" i="1"/>
  <c r="L13" i="1"/>
  <c r="L14" i="1"/>
  <c r="G15" i="1"/>
  <c r="M14" i="1"/>
  <c r="G13" i="1"/>
  <c r="M12" i="1"/>
  <c r="L12" i="1"/>
  <c r="G12" i="1"/>
  <c r="M11" i="1"/>
  <c r="L11" i="1"/>
</calcChain>
</file>

<file path=xl/sharedStrings.xml><?xml version="1.0" encoding="utf-8"?>
<sst xmlns="http://schemas.openxmlformats.org/spreadsheetml/2006/main" count="98" uniqueCount="49">
  <si>
    <t xml:space="preserve">Contribution </t>
  </si>
  <si>
    <t>Tx ER</t>
  </si>
  <si>
    <t>Rx Avg Power (dBm)  @ 2e-4</t>
  </si>
  <si>
    <t>PIN  Responsivity (A/W)</t>
  </si>
  <si>
    <t>TIA BW (Hz)</t>
  </si>
  <si>
    <t>TIA Noise (pa/SQRT(Hz))</t>
  </si>
  <si>
    <t>conroy_3bs_01_0515.pdf</t>
  </si>
  <si>
    <t>Rx Avg Power (mw)  @ 2e-4</t>
  </si>
  <si>
    <t>way_3bs_01_0515.pdf</t>
  </si>
  <si>
    <t>way_3bs_01a_0115.pdf  (Rx A)</t>
  </si>
  <si>
    <t>way_3bs_01a_0115.pdf  (Rx B)</t>
  </si>
  <si>
    <t>way_3bs_01a_0115.pdf  (Cisco)</t>
  </si>
  <si>
    <t>?</t>
  </si>
  <si>
    <t>hirai_3bs_01_0914.pdf</t>
  </si>
  <si>
    <t>could not achieve a BER of 2e-4</t>
  </si>
  <si>
    <t>stassar_3bs_01_0714.pdf</t>
  </si>
  <si>
    <t>bhatt_3bs_01a_0714.pdf</t>
  </si>
  <si>
    <t>cound not achieve a BER of 2e-4</t>
  </si>
  <si>
    <t>hirai_3bs_01_0514.pdf</t>
  </si>
  <si>
    <t>56Gbps only - insufficient DAC bandwdith</t>
  </si>
  <si>
    <t>song_3bs_01a_0514.pdf</t>
  </si>
  <si>
    <t>zhu_3bs_01a_0514.pdf</t>
  </si>
  <si>
    <t>ghiasi_01a_0415_smf.pdf (Cisco OFC)</t>
  </si>
  <si>
    <t>cole_3bs_02_0515.pdf (Rx A)</t>
  </si>
  <si>
    <t>cole_3bs_02_0515.pdf (Rx B)</t>
  </si>
  <si>
    <t>stassar_3bs_01_0515.pdf</t>
  </si>
  <si>
    <t>Rx OMA Outer (dBm) @ 2e-4</t>
  </si>
  <si>
    <t>Rx OMA Inner (dBm) @ 2e-4</t>
  </si>
  <si>
    <t>8x50G PAM4 10km</t>
  </si>
  <si>
    <t>4x100G PAM4 2km</t>
  </si>
  <si>
    <t>stassar_3bs_01a_0315.pdf</t>
  </si>
  <si>
    <t>cole_3bs_02_0315.pdf</t>
  </si>
  <si>
    <t>wen_3bs_01_0315.pdf</t>
  </si>
  <si>
    <t>shirao_3bs_01a_0315.pdf (Rx 1)</t>
  </si>
  <si>
    <t>shirao_3bs_01a_0315.pdf (Rx 2)</t>
  </si>
  <si>
    <t>takai_3bs_01_0515.pdf (Rx 1)</t>
  </si>
  <si>
    <t>takai_3bs_01_0515.pdf (Rx 2)</t>
  </si>
  <si>
    <t>8x50G NRZ 10km</t>
  </si>
  <si>
    <t>Margin with 23pA/rt Hz Rx and 0.6 A/W for 53GBd and 15pA/rt Hz 0.8 A/W for 28GBd</t>
  </si>
  <si>
    <t>Comment</t>
  </si>
  <si>
    <t>Rx OMA Inner (dBm) @ 2e-4 with 0.6 A/W and 23pA/rt Hz or 15pA/rt Hz 0.8A/W</t>
  </si>
  <si>
    <t>8x50G PAM4 2km</t>
  </si>
  <si>
    <t>4x100G PAM4 500m</t>
  </si>
  <si>
    <t>No Demux</t>
  </si>
  <si>
    <t>Baseline Unstressed Rx Sensitivity Inner OMA  (dbm)</t>
  </si>
  <si>
    <t>2dB for demux</t>
  </si>
  <si>
    <t>3dB for demux</t>
  </si>
  <si>
    <t xml:space="preserve"> 3dB for demux</t>
  </si>
  <si>
    <t>Experimental Margin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</si>
</sst>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sz val="18"/>
      <color rgb="FF3366FF"/>
      <name val="Calibri"/>
      <scheme val="minor"/>
    </font>
    <font>
      <b/>
      <sz val="18"/>
      <color theme="1"/>
      <name val="Calibri"/>
      <scheme val="minor"/>
    </font>
    <font>
      <sz val="18"/>
      <color rgb="FFFF0000"/>
      <name val="Calibri"/>
      <scheme val="minor"/>
    </font>
    <font>
      <sz val="18"/>
      <color rgb="FF00B050"/>
      <name val="Calibri"/>
      <scheme val="minor"/>
    </font>
    <font>
      <sz val="18"/>
      <color rgb="FF008000"/>
      <name val="Calibri"/>
      <scheme val="minor"/>
    </font>
    <font>
      <b/>
      <sz val="16"/>
      <color rgb="FF3366FF"/>
      <name val="Calibri"/>
      <scheme val="minor"/>
    </font>
    <font>
      <sz val="18"/>
      <color rgb="FF000000"/>
      <name val="Calibri"/>
      <scheme val="minor"/>
    </font>
    <font>
      <b/>
      <sz val="18"/>
      <color rgb="FF3366FF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 wrapText="1"/>
    </xf>
    <xf numFmtId="2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2" fontId="6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vertical="top" wrapText="1"/>
    </xf>
    <xf numFmtId="2" fontId="5" fillId="2" borderId="2" xfId="0" applyNumberFormat="1" applyFont="1" applyFill="1" applyBorder="1"/>
    <xf numFmtId="2" fontId="9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2" borderId="2" xfId="0" applyFont="1" applyFill="1" applyBorder="1"/>
    <xf numFmtId="2" fontId="5" fillId="0" borderId="0" xfId="0" applyNumberFormat="1" applyFont="1" applyAlignment="1">
      <alignment horizontal="right" vertical="top" wrapText="1" indent="1"/>
    </xf>
    <xf numFmtId="2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2" fontId="6" fillId="0" borderId="2" xfId="0" applyNumberFormat="1" applyFont="1" applyBorder="1" applyAlignment="1">
      <alignment vertical="top" wrapText="1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2" fontId="6" fillId="0" borderId="2" xfId="0" applyNumberFormat="1" applyFont="1" applyBorder="1" applyAlignment="1">
      <alignment vertical="top"/>
    </xf>
    <xf numFmtId="2" fontId="6" fillId="2" borderId="2" xfId="0" applyNumberFormat="1" applyFont="1" applyFill="1" applyBorder="1" applyAlignment="1">
      <alignment vertical="top"/>
    </xf>
    <xf numFmtId="0" fontId="5" fillId="0" borderId="0" xfId="0" applyFont="1" applyAlignment="1">
      <alignment horizontal="right" vertical="top"/>
    </xf>
    <xf numFmtId="2" fontId="6" fillId="2" borderId="3" xfId="0" applyNumberFormat="1" applyFont="1" applyFill="1" applyBorder="1" applyAlignment="1">
      <alignment vertical="top"/>
    </xf>
    <xf numFmtId="0" fontId="5" fillId="2" borderId="3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right" vertical="top"/>
    </xf>
    <xf numFmtId="2" fontId="12" fillId="0" borderId="0" xfId="0" applyNumberFormat="1" applyFont="1" applyAlignment="1">
      <alignment horizontal="right" vertical="top"/>
    </xf>
    <xf numFmtId="2" fontId="8" fillId="2" borderId="2" xfId="0" applyNumberFormat="1" applyFont="1" applyFill="1" applyBorder="1" applyAlignment="1">
      <alignment vertical="top"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12">
    <dxf>
      <font>
        <color rgb="FF9C0006"/>
      </font>
    </dxf>
    <dxf>
      <font>
        <color rgb="FF00B05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tabSelected="1" topLeftCell="I8" zoomScale="60" zoomScaleNormal="60" zoomScalePageLayoutView="60" workbookViewId="0">
      <pane xSplit="2820"/>
      <selection activeCell="I8" sqref="A8:XFD49"/>
      <selection pane="topRight" activeCell="N11" sqref="N11"/>
    </sheetView>
  </sheetViews>
  <sheetFormatPr baseColWidth="10" defaultColWidth="11" defaultRowHeight="15" x14ac:dyDescent="0"/>
  <cols>
    <col min="1" max="1" width="43.1640625" customWidth="1"/>
    <col min="2" max="2" width="13.5" customWidth="1"/>
    <col min="3" max="4" width="19.5" customWidth="1"/>
    <col min="5" max="5" width="18.33203125" customWidth="1"/>
    <col min="6" max="6" width="18.1640625" customWidth="1"/>
    <col min="7" max="7" width="25.33203125" customWidth="1"/>
    <col min="8" max="8" width="17.5" customWidth="1"/>
    <col min="9" max="9" width="15.83203125" customWidth="1"/>
    <col min="10" max="10" width="20.33203125" customWidth="1"/>
    <col min="11" max="11" width="28.83203125" customWidth="1"/>
    <col min="12" max="12" width="26.83203125" customWidth="1"/>
    <col min="13" max="13" width="29.33203125" customWidth="1"/>
    <col min="14" max="14" width="63.6640625" style="6" customWidth="1"/>
  </cols>
  <sheetData>
    <row r="3" spans="1:15" s="5" customFormat="1" ht="80">
      <c r="A3" s="45" t="s">
        <v>0</v>
      </c>
      <c r="B3" s="45" t="s">
        <v>1</v>
      </c>
      <c r="C3" s="42" t="s">
        <v>2</v>
      </c>
      <c r="D3" s="42" t="s">
        <v>7</v>
      </c>
      <c r="E3" s="42" t="s">
        <v>26</v>
      </c>
      <c r="F3" s="46" t="s">
        <v>27</v>
      </c>
      <c r="G3"/>
      <c r="H3" s="45" t="s">
        <v>3</v>
      </c>
      <c r="I3" s="45" t="s">
        <v>4</v>
      </c>
      <c r="J3" s="45" t="s">
        <v>5</v>
      </c>
      <c r="K3" s="46" t="s">
        <v>44</v>
      </c>
      <c r="L3" s="45" t="s">
        <v>48</v>
      </c>
      <c r="M3" s="39" t="s">
        <v>38</v>
      </c>
      <c r="N3" s="3" t="s">
        <v>39</v>
      </c>
      <c r="O3" s="3"/>
    </row>
    <row r="4" spans="1:15" s="5" customFormat="1" ht="80">
      <c r="A4" s="40" t="s">
        <v>42</v>
      </c>
      <c r="B4" s="10"/>
      <c r="C4" s="10"/>
      <c r="D4" s="10"/>
      <c r="E4" s="10"/>
      <c r="F4" s="11"/>
      <c r="G4" s="43" t="s">
        <v>40</v>
      </c>
      <c r="H4" s="10"/>
      <c r="I4" s="10"/>
      <c r="J4" s="10"/>
      <c r="K4" s="44" t="s">
        <v>43</v>
      </c>
      <c r="L4" s="10"/>
      <c r="M4" s="13"/>
      <c r="N4" s="4"/>
      <c r="O4" s="4"/>
    </row>
    <row r="5" spans="1:15" s="5" customFormat="1" ht="23">
      <c r="A5" s="8" t="s">
        <v>6</v>
      </c>
      <c r="B5" s="14">
        <v>5.5</v>
      </c>
      <c r="C5" s="14">
        <v>-5.5</v>
      </c>
      <c r="D5" s="15">
        <f>10^(C5/10)</f>
        <v>0.28183829312644532</v>
      </c>
      <c r="E5" s="15">
        <f>10*LOG(2*D5*((10^(B5/10))-1)/((10^(B5/10))+1))</f>
        <v>-5.0058100134260206</v>
      </c>
      <c r="F5" s="16">
        <f>E5-4.8</f>
        <v>-9.8058100134260204</v>
      </c>
      <c r="G5" s="12"/>
      <c r="H5" s="15">
        <v>0.7</v>
      </c>
      <c r="I5" s="15">
        <v>30</v>
      </c>
      <c r="J5" s="15">
        <v>30</v>
      </c>
      <c r="K5" s="18">
        <v>-9.25</v>
      </c>
      <c r="L5" s="19">
        <f>K5-F5</f>
        <v>0.55581001342602043</v>
      </c>
      <c r="M5" s="20">
        <f>K5-G6</f>
        <v>1.0402763041405834</v>
      </c>
      <c r="N5" s="4"/>
      <c r="O5" s="4"/>
    </row>
    <row r="6" spans="1:15" s="5" customFormat="1" ht="23">
      <c r="A6" s="8" t="s">
        <v>8</v>
      </c>
      <c r="B6" s="14">
        <v>5.0999999999999996</v>
      </c>
      <c r="C6" s="14">
        <v>-5.5</v>
      </c>
      <c r="D6" s="15">
        <f>10^(C6/10)</f>
        <v>0.28183829312644532</v>
      </c>
      <c r="E6" s="15">
        <f>10*LOG(2*D6*((10^(B6/10))-1)/((10^(B6/10))+1))</f>
        <v>-5.264599735093153</v>
      </c>
      <c r="F6" s="16">
        <f>E6-4.8</f>
        <v>-10.064599735093154</v>
      </c>
      <c r="G6" s="17">
        <f>F5+10*LOG10(H5/0.6)-10*LOG10(J5/23)</f>
        <v>-10.290276304140583</v>
      </c>
      <c r="H6" s="15">
        <v>0.4</v>
      </c>
      <c r="I6" s="15">
        <v>40</v>
      </c>
      <c r="J6" s="15">
        <v>40</v>
      </c>
      <c r="K6" s="18">
        <v>-9.25</v>
      </c>
      <c r="L6" s="19">
        <f t="shared" ref="L6:L8" si="0">K6-F6</f>
        <v>0.81459973509315375</v>
      </c>
      <c r="M6" s="20">
        <f>K6-G7</f>
        <v>4.9788338787536599</v>
      </c>
      <c r="N6" s="4"/>
      <c r="O6" s="4"/>
    </row>
    <row r="7" spans="1:15" s="5" customFormat="1" ht="23">
      <c r="A7" s="8" t="s">
        <v>9</v>
      </c>
      <c r="B7" s="14">
        <v>5.6</v>
      </c>
      <c r="C7" s="14">
        <v>-5.5</v>
      </c>
      <c r="D7" s="15">
        <f>10^(C7/10)</f>
        <v>0.28183829312644532</v>
      </c>
      <c r="E7" s="15">
        <f>10*LOG(2*D7*((10^(B7/10))-1)/((10^(B7/10))+1))</f>
        <v>-4.9453958266384568</v>
      </c>
      <c r="F7" s="16">
        <f>E7-4.8</f>
        <v>-9.7453958266384575</v>
      </c>
      <c r="G7" s="17">
        <f>F6+10*LOG10(H6/0.6)-10*LOG10(J6/23)</f>
        <v>-14.22883387875366</v>
      </c>
      <c r="H7" s="15">
        <v>0.4</v>
      </c>
      <c r="I7" s="15">
        <v>40</v>
      </c>
      <c r="J7" s="15">
        <v>40</v>
      </c>
      <c r="K7" s="18">
        <v>-9.25</v>
      </c>
      <c r="L7" s="19">
        <f t="shared" si="0"/>
        <v>0.49539582663845749</v>
      </c>
      <c r="M7" s="20">
        <f>K7-G8</f>
        <v>4.6596299702989636</v>
      </c>
      <c r="N7" s="4"/>
      <c r="O7" s="4"/>
    </row>
    <row r="8" spans="1:15" s="5" customFormat="1" ht="23">
      <c r="A8" s="8" t="s">
        <v>10</v>
      </c>
      <c r="B8" s="14">
        <v>5.6</v>
      </c>
      <c r="C8" s="14">
        <v>-7</v>
      </c>
      <c r="D8" s="15">
        <f>10^(C8/10)</f>
        <v>0.19952623149688795</v>
      </c>
      <c r="E8" s="15">
        <f>10*LOG(2*D8*((10^(B8/10))-1)/((10^(B8/10))+1))</f>
        <v>-6.445395826638455</v>
      </c>
      <c r="F8" s="16">
        <f>E8-4.8</f>
        <v>-11.245395826638454</v>
      </c>
      <c r="G8" s="17">
        <f>F7+10*LOG10(H7/0.6)-10*LOG10(J7/23)</f>
        <v>-13.909629970298964</v>
      </c>
      <c r="H8" s="15">
        <v>0.7</v>
      </c>
      <c r="I8" s="15">
        <v>30</v>
      </c>
      <c r="J8" s="15">
        <v>30</v>
      </c>
      <c r="K8" s="18">
        <v>-9.25</v>
      </c>
      <c r="L8" s="19">
        <f t="shared" si="0"/>
        <v>1.9953958266384539</v>
      </c>
      <c r="M8" s="20">
        <f>K8-G9</f>
        <v>2.4798621173530169</v>
      </c>
      <c r="N8" s="4"/>
      <c r="O8" s="4"/>
    </row>
    <row r="9" spans="1:15" s="5" customFormat="1" ht="23">
      <c r="A9" s="7"/>
      <c r="B9" s="10"/>
      <c r="C9" s="10"/>
      <c r="D9" s="10"/>
      <c r="E9" s="10"/>
      <c r="F9" s="11"/>
      <c r="G9" s="17">
        <f>F8+10*LOG10(H8/0.6)-10*LOG10(J8/23)</f>
        <v>-11.729862117353017</v>
      </c>
      <c r="H9" s="10"/>
      <c r="I9" s="10"/>
      <c r="J9" s="10"/>
      <c r="K9" s="11"/>
      <c r="L9" s="10"/>
      <c r="M9" s="13"/>
      <c r="N9" s="4"/>
      <c r="O9" s="4"/>
    </row>
    <row r="10" spans="1:15" s="5" customFormat="1" ht="23">
      <c r="A10" s="40" t="s">
        <v>29</v>
      </c>
      <c r="B10" s="10"/>
      <c r="C10" s="10"/>
      <c r="D10" s="10"/>
      <c r="E10" s="10"/>
      <c r="F10" s="11"/>
      <c r="G10" s="12"/>
      <c r="H10" s="10"/>
      <c r="I10" s="10"/>
      <c r="J10" s="10"/>
      <c r="K10" s="44" t="s">
        <v>45</v>
      </c>
      <c r="L10" s="19"/>
      <c r="M10" s="13"/>
      <c r="N10" s="4"/>
      <c r="O10" s="4"/>
    </row>
    <row r="11" spans="1:15" ht="21" customHeight="1">
      <c r="A11" s="8" t="s">
        <v>6</v>
      </c>
      <c r="B11" s="14">
        <v>5.5</v>
      </c>
      <c r="C11" s="14">
        <v>-5.5</v>
      </c>
      <c r="D11" s="15">
        <f>10^(C11/10)</f>
        <v>0.28183829312644532</v>
      </c>
      <c r="E11" s="15">
        <f>10*LOG(2*D11*((10^(B11/10))-1)/((10^(B11/10))+1))</f>
        <v>-5.0058100134260206</v>
      </c>
      <c r="F11" s="16">
        <f>E11-4.8</f>
        <v>-9.8058100134260204</v>
      </c>
      <c r="G11" s="12"/>
      <c r="H11" s="15">
        <v>0.7</v>
      </c>
      <c r="I11" s="15">
        <v>30</v>
      </c>
      <c r="J11" s="15">
        <v>30</v>
      </c>
      <c r="K11" s="16">
        <v>-10.8</v>
      </c>
      <c r="L11" s="19">
        <f>K11-F11</f>
        <v>-0.99418998657398028</v>
      </c>
      <c r="M11" s="49">
        <f>K11-G12</f>
        <v>-0.50972369585941735</v>
      </c>
      <c r="N11" s="1"/>
    </row>
    <row r="12" spans="1:15" ht="23">
      <c r="A12" s="8" t="s">
        <v>8</v>
      </c>
      <c r="B12" s="14">
        <v>5.0999999999999996</v>
      </c>
      <c r="C12" s="14">
        <v>-5.5</v>
      </c>
      <c r="D12" s="15">
        <f>10^(C12/10)</f>
        <v>0.28183829312644532</v>
      </c>
      <c r="E12" s="15">
        <f>10*LOG(2*D12*((10^(B12/10))-1)/((10^(B12/10))+1))</f>
        <v>-5.264599735093153</v>
      </c>
      <c r="F12" s="16">
        <f>E12-4.8</f>
        <v>-10.064599735093154</v>
      </c>
      <c r="G12" s="17">
        <f>F11+10*LOG10(H11/0.6)-10*LOG10(J11/23)</f>
        <v>-10.290276304140583</v>
      </c>
      <c r="H12" s="15">
        <v>0.4</v>
      </c>
      <c r="I12" s="15">
        <v>40</v>
      </c>
      <c r="J12" s="15">
        <v>40</v>
      </c>
      <c r="K12" s="16">
        <v>-10.8</v>
      </c>
      <c r="L12" s="19">
        <f>K12-F12</f>
        <v>-0.73540026490684696</v>
      </c>
      <c r="M12" s="20">
        <f>K12-G13</f>
        <v>3.4288338787536592</v>
      </c>
    </row>
    <row r="13" spans="1:15" ht="23">
      <c r="A13" s="8" t="s">
        <v>9</v>
      </c>
      <c r="B13" s="14">
        <v>5.6</v>
      </c>
      <c r="C13" s="14">
        <v>-5.5</v>
      </c>
      <c r="D13" s="15">
        <f>10^(C13/10)</f>
        <v>0.28183829312644532</v>
      </c>
      <c r="E13" s="15">
        <f>10*LOG(2*D13*((10^(B13/10))-1)/((10^(B13/10))+1))</f>
        <v>-4.9453958266384568</v>
      </c>
      <c r="F13" s="16">
        <f>E13-4.8</f>
        <v>-9.7453958266384575</v>
      </c>
      <c r="G13" s="17">
        <f>F12+10*LOG10(H12/0.6)-10*LOG10(J12/23)</f>
        <v>-14.22883387875366</v>
      </c>
      <c r="H13" s="15">
        <v>0.4</v>
      </c>
      <c r="I13" s="15">
        <v>40</v>
      </c>
      <c r="J13" s="15">
        <v>40</v>
      </c>
      <c r="K13" s="16">
        <v>-10.8</v>
      </c>
      <c r="L13" s="19">
        <f>K13-F13</f>
        <v>-1.0546041733615432</v>
      </c>
      <c r="M13" s="20">
        <f>K13-G14</f>
        <v>3.1096299702989629</v>
      </c>
    </row>
    <row r="14" spans="1:15" ht="23">
      <c r="A14" s="8" t="s">
        <v>10</v>
      </c>
      <c r="B14" s="14">
        <v>5.6</v>
      </c>
      <c r="C14" s="14">
        <v>-7</v>
      </c>
      <c r="D14" s="15">
        <f>10^(C14/10)</f>
        <v>0.19952623149688795</v>
      </c>
      <c r="E14" s="15">
        <f>10*LOG(2*D14*((10^(B14/10))-1)/((10^(B14/10))+1))</f>
        <v>-6.445395826638455</v>
      </c>
      <c r="F14" s="16">
        <f>E14-4.8</f>
        <v>-11.245395826638454</v>
      </c>
      <c r="G14" s="17">
        <f>F13+10*LOG10(H13/0.6)-10*LOG10(J13/23)</f>
        <v>-13.909629970298964</v>
      </c>
      <c r="H14" s="15">
        <v>0.7</v>
      </c>
      <c r="I14" s="15">
        <v>30</v>
      </c>
      <c r="J14" s="15">
        <v>30</v>
      </c>
      <c r="K14" s="16">
        <v>-10.8</v>
      </c>
      <c r="L14" s="21">
        <f>K14-F14</f>
        <v>0.44539582663845323</v>
      </c>
      <c r="M14" s="20">
        <f>K14-G15</f>
        <v>0.92986211735301616</v>
      </c>
    </row>
    <row r="15" spans="1:15" ht="23">
      <c r="A15" s="8" t="s">
        <v>11</v>
      </c>
      <c r="B15" s="14">
        <v>6</v>
      </c>
      <c r="C15" s="14">
        <v>-6.5</v>
      </c>
      <c r="D15" s="15">
        <f>10^(C15/10)</f>
        <v>0.22387211385683392</v>
      </c>
      <c r="E15" s="15">
        <f>10*LOG(2*D15*((10^(B15/10))-1)/((10^(B15/10))+1))</f>
        <v>-5.7192037553652941</v>
      </c>
      <c r="F15" s="16">
        <f>E15-4.8</f>
        <v>-10.519203755365293</v>
      </c>
      <c r="G15" s="17">
        <f>F14+10*LOG10(H14/0.6)-10*LOG10(J14/23)</f>
        <v>-11.729862117353017</v>
      </c>
      <c r="H15" s="22" t="s">
        <v>12</v>
      </c>
      <c r="I15" s="22" t="s">
        <v>12</v>
      </c>
      <c r="J15" s="22" t="s">
        <v>12</v>
      </c>
      <c r="K15" s="16">
        <v>-10.8</v>
      </c>
      <c r="L15" s="19">
        <f>K15-F15</f>
        <v>-0.28079624463470765</v>
      </c>
      <c r="M15" s="20"/>
    </row>
    <row r="16" spans="1:15" ht="23">
      <c r="A16" s="8" t="s">
        <v>13</v>
      </c>
      <c r="B16" s="23" t="s">
        <v>14</v>
      </c>
      <c r="C16" s="23"/>
      <c r="D16" s="23"/>
      <c r="E16" s="23"/>
      <c r="F16" s="16"/>
      <c r="G16" s="17"/>
      <c r="H16" s="15"/>
      <c r="I16" s="15"/>
      <c r="J16" s="15"/>
      <c r="K16" s="16"/>
      <c r="L16" s="15"/>
      <c r="M16" s="24"/>
    </row>
    <row r="17" spans="1:13" ht="23">
      <c r="A17" s="8" t="s">
        <v>15</v>
      </c>
      <c r="B17" s="14">
        <v>6</v>
      </c>
      <c r="C17" s="14">
        <v>-6</v>
      </c>
      <c r="D17" s="15">
        <f>10^(C17/10)</f>
        <v>0.25118864315095801</v>
      </c>
      <c r="E17" s="15">
        <f>10*LOG(2*D17*((10^(B17/10))-1)/((10^(B17/10))+1))</f>
        <v>-5.2192037553652924</v>
      </c>
      <c r="F17" s="16">
        <f>E17-4.8</f>
        <v>-10.019203755365293</v>
      </c>
      <c r="G17" s="17"/>
      <c r="H17" s="22" t="s">
        <v>12</v>
      </c>
      <c r="I17" s="15">
        <v>40</v>
      </c>
      <c r="J17" s="22" t="s">
        <v>12</v>
      </c>
      <c r="K17" s="16">
        <v>-10.8</v>
      </c>
      <c r="L17" s="19">
        <f>K17-F17</f>
        <v>-0.78079624463470765</v>
      </c>
      <c r="M17" s="24"/>
    </row>
    <row r="18" spans="1:13" ht="23">
      <c r="A18" s="8" t="s">
        <v>16</v>
      </c>
      <c r="B18" s="23" t="s">
        <v>17</v>
      </c>
      <c r="C18" s="23"/>
      <c r="D18" s="23"/>
      <c r="E18" s="23"/>
      <c r="F18" s="16"/>
      <c r="G18" s="17"/>
      <c r="H18" s="15"/>
      <c r="I18" s="15"/>
      <c r="J18" s="15"/>
      <c r="K18" s="16"/>
      <c r="L18" s="15"/>
      <c r="M18" s="24"/>
    </row>
    <row r="19" spans="1:13" ht="23">
      <c r="A19" s="8" t="s">
        <v>18</v>
      </c>
      <c r="B19" s="23" t="s">
        <v>19</v>
      </c>
      <c r="C19" s="23"/>
      <c r="D19" s="23"/>
      <c r="E19" s="23"/>
      <c r="F19" s="16"/>
      <c r="G19" s="17"/>
      <c r="H19" s="15"/>
      <c r="I19" s="15"/>
      <c r="J19" s="15"/>
      <c r="K19" s="16"/>
      <c r="L19" s="15"/>
      <c r="M19" s="24"/>
    </row>
    <row r="20" spans="1:13" ht="23">
      <c r="A20" s="8" t="s">
        <v>20</v>
      </c>
      <c r="B20" s="14">
        <v>6</v>
      </c>
      <c r="C20" s="15">
        <f>-3.8</f>
        <v>-3.8</v>
      </c>
      <c r="D20" s="15">
        <f>10^(C20/10)</f>
        <v>0.41686938347033536</v>
      </c>
      <c r="E20" s="15">
        <f>10*LOG(2*D20*((10^(B20/10))-1)/((10^(B20/10))+1))</f>
        <v>-3.0192037553652935</v>
      </c>
      <c r="F20" s="16">
        <f>E20-4.8</f>
        <v>-7.8192037553652938</v>
      </c>
      <c r="G20" s="17"/>
      <c r="H20" s="22" t="s">
        <v>12</v>
      </c>
      <c r="I20" s="15">
        <v>33</v>
      </c>
      <c r="J20" s="25" t="s">
        <v>12</v>
      </c>
      <c r="K20" s="16">
        <v>-10.8</v>
      </c>
      <c r="L20" s="19">
        <f>K20-F20</f>
        <v>-2.9807962446347069</v>
      </c>
      <c r="M20" s="24"/>
    </row>
    <row r="21" spans="1:13" ht="23">
      <c r="A21" s="8" t="s">
        <v>21</v>
      </c>
      <c r="B21" s="14">
        <v>100</v>
      </c>
      <c r="C21" s="14">
        <v>-10</v>
      </c>
      <c r="D21" s="15">
        <f>10^(C21/10)</f>
        <v>0.1</v>
      </c>
      <c r="E21" s="15">
        <f>10*LOG(2*D21*((10^(B21/10))-1)/((10^(B21/10))+1))</f>
        <v>-6.9897000442287771</v>
      </c>
      <c r="F21" s="16">
        <f>E21-4.8</f>
        <v>-11.789700044228777</v>
      </c>
      <c r="G21" s="17"/>
      <c r="H21" s="22" t="s">
        <v>12</v>
      </c>
      <c r="I21" s="22" t="s">
        <v>12</v>
      </c>
      <c r="J21" s="22" t="s">
        <v>12</v>
      </c>
      <c r="K21" s="16">
        <v>-10.8</v>
      </c>
      <c r="L21" s="26">
        <f>K21-F21</f>
        <v>0.98970004422877622</v>
      </c>
      <c r="M21" s="24"/>
    </row>
    <row r="22" spans="1:13" ht="23">
      <c r="A22" s="8"/>
      <c r="B22" s="14"/>
      <c r="C22" s="14"/>
      <c r="D22" s="15"/>
      <c r="E22" s="15"/>
      <c r="F22" s="16"/>
      <c r="G22" s="17"/>
      <c r="H22" s="15"/>
      <c r="I22" s="15"/>
      <c r="J22" s="15"/>
      <c r="K22" s="16"/>
      <c r="L22" s="15"/>
      <c r="M22" s="24"/>
    </row>
    <row r="23" spans="1:13" ht="23">
      <c r="A23" s="41" t="s">
        <v>41</v>
      </c>
      <c r="B23" s="14"/>
      <c r="C23" s="14"/>
      <c r="D23" s="15"/>
      <c r="E23" s="15"/>
      <c r="F23" s="16"/>
      <c r="G23" s="17"/>
      <c r="H23" s="15"/>
      <c r="I23" s="15"/>
      <c r="J23" s="15"/>
      <c r="K23" s="16" t="s">
        <v>46</v>
      </c>
      <c r="L23" s="15"/>
      <c r="M23" s="24"/>
    </row>
    <row r="24" spans="1:13" ht="23">
      <c r="A24" s="8" t="s">
        <v>23</v>
      </c>
      <c r="B24" s="14">
        <v>4.5</v>
      </c>
      <c r="C24" s="14"/>
      <c r="D24" s="15"/>
      <c r="E24" s="15"/>
      <c r="F24" s="16">
        <v>-17</v>
      </c>
      <c r="G24" s="17"/>
      <c r="H24" s="15">
        <v>0.8</v>
      </c>
      <c r="I24" s="15">
        <v>27</v>
      </c>
      <c r="J24" s="15">
        <v>16</v>
      </c>
      <c r="K24" s="16">
        <v>-13</v>
      </c>
      <c r="L24" s="26">
        <f>K24-F24</f>
        <v>4</v>
      </c>
      <c r="M24" s="20">
        <f>K24-G25</f>
        <v>4.2802872360024367</v>
      </c>
    </row>
    <row r="25" spans="1:13" ht="23">
      <c r="A25" s="8" t="s">
        <v>24</v>
      </c>
      <c r="B25" s="14">
        <v>4.5</v>
      </c>
      <c r="C25" s="14"/>
      <c r="D25" s="15"/>
      <c r="E25" s="15"/>
      <c r="F25" s="16">
        <v>-16.5</v>
      </c>
      <c r="G25" s="17">
        <f>F24+10*LOG10(H24/0.8)-10*LOG10(J24/15)</f>
        <v>-17.280287236002437</v>
      </c>
      <c r="H25" s="15">
        <v>0.8</v>
      </c>
      <c r="I25" s="15">
        <v>20</v>
      </c>
      <c r="J25" s="15">
        <v>12</v>
      </c>
      <c r="K25" s="16">
        <v>-13</v>
      </c>
      <c r="L25" s="26">
        <f>K25-F25</f>
        <v>3.5</v>
      </c>
      <c r="M25" s="20">
        <f>K25-G26</f>
        <v>2.5308998699194358</v>
      </c>
    </row>
    <row r="26" spans="1:13" ht="23">
      <c r="A26" s="8" t="s">
        <v>25</v>
      </c>
      <c r="B26" s="27" t="s">
        <v>12</v>
      </c>
      <c r="C26" s="14"/>
      <c r="D26" s="15"/>
      <c r="E26" s="15"/>
      <c r="F26" s="16">
        <v>-18</v>
      </c>
      <c r="G26" s="17">
        <f>F25+10*LOG10(H25/0.8)-10*LOG10(J25/15)</f>
        <v>-15.530899869919436</v>
      </c>
      <c r="H26" s="22" t="s">
        <v>12</v>
      </c>
      <c r="I26" s="22" t="s">
        <v>12</v>
      </c>
      <c r="J26" s="22" t="s">
        <v>12</v>
      </c>
      <c r="K26" s="16">
        <v>-14.8</v>
      </c>
      <c r="L26" s="26">
        <f>K26-F26</f>
        <v>3.1999999999999993</v>
      </c>
      <c r="M26" s="20"/>
    </row>
    <row r="27" spans="1:13" ht="23">
      <c r="A27" s="8" t="s">
        <v>30</v>
      </c>
      <c r="B27" s="14"/>
      <c r="C27" s="14"/>
      <c r="D27" s="15"/>
      <c r="E27" s="15"/>
      <c r="F27" s="16">
        <v>-18</v>
      </c>
      <c r="G27" s="17"/>
      <c r="H27" s="15">
        <v>0.85</v>
      </c>
      <c r="I27" s="22" t="s">
        <v>12</v>
      </c>
      <c r="J27" s="15">
        <v>15</v>
      </c>
      <c r="K27" s="16">
        <v>-13</v>
      </c>
      <c r="L27" s="26">
        <f>K27-F27</f>
        <v>5</v>
      </c>
      <c r="M27" s="20">
        <f>K27-G28</f>
        <v>4.7367106127765091</v>
      </c>
    </row>
    <row r="28" spans="1:13" ht="23">
      <c r="A28" s="8"/>
      <c r="B28" s="14"/>
      <c r="C28" s="14"/>
      <c r="D28" s="15"/>
      <c r="E28" s="15"/>
      <c r="F28" s="16"/>
      <c r="G28" s="17">
        <f>F27+10*LOG10(H27/0.8)-10*LOG10(J27/15)</f>
        <v>-17.736710612776509</v>
      </c>
      <c r="H28" s="15"/>
      <c r="I28" s="22"/>
      <c r="J28" s="15"/>
      <c r="K28" s="16"/>
      <c r="L28" s="26"/>
      <c r="M28" s="20"/>
    </row>
    <row r="29" spans="1:13" ht="23">
      <c r="A29" s="8"/>
      <c r="B29" s="14"/>
      <c r="C29" s="14"/>
      <c r="D29" s="15"/>
      <c r="E29" s="15"/>
      <c r="F29" s="16"/>
      <c r="G29" s="17"/>
      <c r="H29" s="15"/>
      <c r="I29" s="22"/>
      <c r="J29" s="15"/>
      <c r="K29" s="16"/>
      <c r="L29" s="26"/>
      <c r="M29" s="20"/>
    </row>
    <row r="30" spans="1:13" ht="23">
      <c r="A30" s="41" t="s">
        <v>28</v>
      </c>
      <c r="B30" s="14"/>
      <c r="C30" s="14"/>
      <c r="D30" s="15"/>
      <c r="E30" s="15"/>
      <c r="F30" s="16"/>
      <c r="G30" s="17"/>
      <c r="H30" s="15"/>
      <c r="I30" s="15"/>
      <c r="J30" s="15"/>
      <c r="K30" s="16" t="s">
        <v>47</v>
      </c>
      <c r="L30" s="15"/>
      <c r="M30" s="24"/>
    </row>
    <row r="31" spans="1:13" ht="23">
      <c r="A31" s="8" t="s">
        <v>23</v>
      </c>
      <c r="B31" s="14">
        <v>4.5999999999999996</v>
      </c>
      <c r="C31" s="14"/>
      <c r="D31" s="15"/>
      <c r="E31" s="15"/>
      <c r="F31" s="16">
        <v>-17</v>
      </c>
      <c r="G31" s="17"/>
      <c r="H31" s="15">
        <v>0.8</v>
      </c>
      <c r="I31" s="15">
        <v>27</v>
      </c>
      <c r="J31" s="15">
        <v>16</v>
      </c>
      <c r="K31" s="16">
        <v>-14.8</v>
      </c>
      <c r="L31" s="26">
        <f>K31-F31</f>
        <v>2.1999999999999993</v>
      </c>
      <c r="M31" s="20">
        <f>K31-G32</f>
        <v>2.4802872360024359</v>
      </c>
    </row>
    <row r="32" spans="1:13" ht="23">
      <c r="A32" s="8" t="s">
        <v>24</v>
      </c>
      <c r="B32" s="14">
        <v>4.5999999999999996</v>
      </c>
      <c r="C32" s="14"/>
      <c r="D32" s="15"/>
      <c r="E32" s="15"/>
      <c r="F32" s="16">
        <v>-16.5</v>
      </c>
      <c r="G32" s="17">
        <f>F31+10*LOG10(H31/0.8)-10*LOG10(J31/15)</f>
        <v>-17.280287236002437</v>
      </c>
      <c r="H32" s="15">
        <v>0.8</v>
      </c>
      <c r="I32" s="15">
        <v>20</v>
      </c>
      <c r="J32" s="15">
        <v>12</v>
      </c>
      <c r="K32" s="16">
        <v>-14.8</v>
      </c>
      <c r="L32" s="26">
        <f>K32-F32</f>
        <v>1.6999999999999993</v>
      </c>
      <c r="M32" s="20">
        <f>K32-G33</f>
        <v>0.73089986991943512</v>
      </c>
    </row>
    <row r="33" spans="1:13" ht="23">
      <c r="A33" s="8" t="s">
        <v>25</v>
      </c>
      <c r="B33" s="27" t="s">
        <v>12</v>
      </c>
      <c r="C33" s="14"/>
      <c r="D33" s="15"/>
      <c r="E33" s="15"/>
      <c r="F33" s="16">
        <v>-18</v>
      </c>
      <c r="G33" s="17">
        <f>F32+10*LOG10(H32/0.8)-10*LOG10(J32/15)</f>
        <v>-15.530899869919436</v>
      </c>
      <c r="H33" s="22" t="s">
        <v>12</v>
      </c>
      <c r="I33" s="22" t="s">
        <v>12</v>
      </c>
      <c r="J33" s="22" t="s">
        <v>12</v>
      </c>
      <c r="K33" s="16">
        <v>-14.8</v>
      </c>
      <c r="L33" s="26">
        <f>K33-F33</f>
        <v>3.1999999999999993</v>
      </c>
      <c r="M33" s="20"/>
    </row>
    <row r="34" spans="1:13" ht="23">
      <c r="A34" s="8" t="s">
        <v>30</v>
      </c>
      <c r="B34" s="14"/>
      <c r="C34" s="14"/>
      <c r="D34" s="15"/>
      <c r="E34" s="15"/>
      <c r="F34" s="16">
        <v>-18</v>
      </c>
      <c r="G34" s="17"/>
      <c r="H34" s="15">
        <v>0.85</v>
      </c>
      <c r="I34" s="22" t="s">
        <v>12</v>
      </c>
      <c r="J34" s="15">
        <v>15</v>
      </c>
      <c r="K34" s="16">
        <v>-14.8</v>
      </c>
      <c r="L34" s="26">
        <f>K34-F34</f>
        <v>3.1999999999999993</v>
      </c>
      <c r="M34" s="20">
        <f>K34-G35</f>
        <v>2.9367106127765084</v>
      </c>
    </row>
    <row r="35" spans="1:13" ht="23">
      <c r="A35" s="8" t="s">
        <v>31</v>
      </c>
      <c r="B35" s="14">
        <v>4.7</v>
      </c>
      <c r="C35" s="14"/>
      <c r="D35" s="15"/>
      <c r="E35" s="15"/>
      <c r="F35" s="16">
        <v>-13.5</v>
      </c>
      <c r="G35" s="17">
        <f>F34+10*LOG10(H34/0.8)-10*LOG10(J34/15)</f>
        <v>-17.736710612776509</v>
      </c>
      <c r="H35" s="22" t="s">
        <v>12</v>
      </c>
      <c r="I35" s="15">
        <v>37</v>
      </c>
      <c r="J35" s="22" t="s">
        <v>12</v>
      </c>
      <c r="K35" s="16">
        <v>-14.8</v>
      </c>
      <c r="L35" s="19">
        <f>K35-F35</f>
        <v>-1.3000000000000007</v>
      </c>
      <c r="M35" s="29"/>
    </row>
    <row r="36" spans="1:13" ht="23">
      <c r="A36" s="8"/>
      <c r="B36" s="14"/>
      <c r="C36" s="14"/>
      <c r="D36" s="15"/>
      <c r="E36" s="15"/>
      <c r="F36" s="16"/>
      <c r="G36" s="28"/>
      <c r="H36" s="22"/>
      <c r="I36" s="15"/>
      <c r="J36" s="22"/>
      <c r="K36" s="16"/>
      <c r="L36" s="19"/>
      <c r="M36" s="29"/>
    </row>
    <row r="37" spans="1:13" ht="23">
      <c r="A37" s="8" t="s">
        <v>22</v>
      </c>
      <c r="B37" s="14"/>
      <c r="C37" s="14"/>
      <c r="D37" s="15"/>
      <c r="E37" s="15">
        <v>-11</v>
      </c>
      <c r="F37" s="16">
        <f>E37-4.8</f>
        <v>-15.8</v>
      </c>
      <c r="G37" s="28"/>
      <c r="H37" s="15"/>
      <c r="I37" s="15"/>
      <c r="J37" s="15"/>
      <c r="K37" s="16">
        <v>-14.8</v>
      </c>
      <c r="L37" s="26">
        <f>K37-F37</f>
        <v>1</v>
      </c>
      <c r="M37" s="20"/>
    </row>
    <row r="38" spans="1:13" ht="23">
      <c r="A38" s="8"/>
      <c r="B38" s="14"/>
      <c r="C38" s="14"/>
      <c r="D38" s="15"/>
      <c r="E38" s="15"/>
      <c r="F38" s="16"/>
      <c r="G38" s="17"/>
      <c r="H38" s="15"/>
      <c r="I38" s="15"/>
      <c r="J38" s="15"/>
      <c r="K38" s="16"/>
      <c r="L38" s="15"/>
      <c r="M38" s="24"/>
    </row>
    <row r="39" spans="1:13" ht="23">
      <c r="A39" s="8"/>
      <c r="B39" s="14"/>
      <c r="C39" s="14"/>
      <c r="D39" s="15"/>
      <c r="E39" s="15"/>
      <c r="F39" s="16"/>
      <c r="G39" s="17"/>
      <c r="H39" s="15"/>
      <c r="I39" s="15"/>
      <c r="J39" s="15"/>
      <c r="K39" s="16"/>
      <c r="L39" s="15"/>
      <c r="M39" s="30"/>
    </row>
    <row r="40" spans="1:13" ht="23">
      <c r="A40" s="9"/>
      <c r="B40" s="31"/>
      <c r="C40" s="31"/>
      <c r="D40" s="32"/>
      <c r="E40" s="32"/>
      <c r="F40" s="33"/>
      <c r="G40" s="28"/>
      <c r="H40" s="32"/>
      <c r="I40" s="32"/>
      <c r="J40" s="32"/>
      <c r="K40" s="33"/>
      <c r="L40" s="32"/>
      <c r="M40" s="30"/>
    </row>
    <row r="41" spans="1:13" ht="23">
      <c r="A41" s="9"/>
      <c r="B41" s="31"/>
      <c r="C41" s="31"/>
      <c r="D41" s="32"/>
      <c r="E41" s="32"/>
      <c r="F41" s="33"/>
      <c r="G41" s="34"/>
      <c r="H41" s="32"/>
      <c r="I41" s="32"/>
      <c r="J41" s="32"/>
      <c r="K41" s="33"/>
      <c r="L41" s="32"/>
      <c r="M41" s="24"/>
    </row>
    <row r="42" spans="1:13" ht="21" customHeight="1">
      <c r="A42" s="41" t="s">
        <v>37</v>
      </c>
      <c r="B42" s="31"/>
      <c r="C42" s="31"/>
      <c r="D42" s="32"/>
      <c r="E42" s="32"/>
      <c r="F42" s="33"/>
      <c r="G42" s="35"/>
      <c r="H42" s="32"/>
      <c r="I42" s="32"/>
      <c r="J42" s="32"/>
      <c r="K42" s="16" t="s">
        <v>46</v>
      </c>
      <c r="L42" s="32"/>
      <c r="M42" s="24"/>
    </row>
    <row r="43" spans="1:13" ht="23">
      <c r="A43" s="9" t="s">
        <v>35</v>
      </c>
      <c r="B43" s="31">
        <v>9.1999999999999993</v>
      </c>
      <c r="C43" s="31"/>
      <c r="D43" s="32"/>
      <c r="E43" s="32"/>
      <c r="F43" s="33">
        <v>-12</v>
      </c>
      <c r="G43" s="35"/>
      <c r="H43" s="47" t="s">
        <v>12</v>
      </c>
      <c r="I43" s="47" t="s">
        <v>12</v>
      </c>
      <c r="J43" s="47" t="s">
        <v>12</v>
      </c>
      <c r="K43" s="33">
        <v>-11.8</v>
      </c>
      <c r="L43" s="26">
        <f t="shared" ref="L43:L48" si="1">K43-F43</f>
        <v>0.19999999999999929</v>
      </c>
      <c r="M43" s="24"/>
    </row>
    <row r="44" spans="1:13" ht="23">
      <c r="A44" s="9" t="s">
        <v>36</v>
      </c>
      <c r="B44" s="36" t="s">
        <v>12</v>
      </c>
      <c r="C44" s="31"/>
      <c r="D44" s="32"/>
      <c r="E44" s="32"/>
      <c r="F44" s="33">
        <v>-14</v>
      </c>
      <c r="G44" s="35"/>
      <c r="H44" s="47" t="s">
        <v>12</v>
      </c>
      <c r="I44" s="47" t="s">
        <v>12</v>
      </c>
      <c r="J44" s="47" t="s">
        <v>12</v>
      </c>
      <c r="K44" s="33">
        <v>-11.8</v>
      </c>
      <c r="L44" s="26">
        <f t="shared" si="1"/>
        <v>2.1999999999999993</v>
      </c>
      <c r="M44" s="24"/>
    </row>
    <row r="45" spans="1:13" ht="23">
      <c r="A45" s="8" t="s">
        <v>31</v>
      </c>
      <c r="B45" s="31">
        <v>4.8</v>
      </c>
      <c r="C45" s="31"/>
      <c r="D45" s="32"/>
      <c r="E45" s="32"/>
      <c r="F45" s="33">
        <v>-13</v>
      </c>
      <c r="G45" s="35"/>
      <c r="H45" s="47" t="s">
        <v>12</v>
      </c>
      <c r="I45" s="47" t="s">
        <v>12</v>
      </c>
      <c r="J45" s="47" t="s">
        <v>12</v>
      </c>
      <c r="K45" s="33">
        <v>-11.8</v>
      </c>
      <c r="L45" s="26">
        <f t="shared" si="1"/>
        <v>1.1999999999999993</v>
      </c>
      <c r="M45" s="24"/>
    </row>
    <row r="46" spans="1:13" ht="23">
      <c r="A46" s="9" t="s">
        <v>32</v>
      </c>
      <c r="B46" s="31">
        <v>9.1</v>
      </c>
      <c r="C46" s="31"/>
      <c r="D46" s="32"/>
      <c r="E46" s="32"/>
      <c r="F46" s="33">
        <v>-13.8</v>
      </c>
      <c r="G46" s="35"/>
      <c r="H46" s="48" t="s">
        <v>12</v>
      </c>
      <c r="I46" s="32">
        <v>16</v>
      </c>
      <c r="J46" s="48" t="s">
        <v>12</v>
      </c>
      <c r="K46" s="33">
        <v>-11.8</v>
      </c>
      <c r="L46" s="26">
        <f t="shared" si="1"/>
        <v>2</v>
      </c>
      <c r="M46" s="24"/>
    </row>
    <row r="47" spans="1:13" ht="23">
      <c r="A47" s="9" t="s">
        <v>33</v>
      </c>
      <c r="B47" s="31">
        <v>6.8</v>
      </c>
      <c r="C47" s="31">
        <v>-12.5</v>
      </c>
      <c r="D47" s="15">
        <f>10^(C47/10)</f>
        <v>5.6234132519034884E-2</v>
      </c>
      <c r="E47" s="15">
        <f>10*LOG(2*D47*((10^(B47/10))-1)/((10^(B47/10))+1))</f>
        <v>-11.331558928669187</v>
      </c>
      <c r="F47" s="33">
        <f>E47</f>
        <v>-11.331558928669187</v>
      </c>
      <c r="G47" s="35"/>
      <c r="H47" s="48" t="s">
        <v>12</v>
      </c>
      <c r="I47" s="48" t="s">
        <v>12</v>
      </c>
      <c r="J47" s="48" t="s">
        <v>12</v>
      </c>
      <c r="K47" s="33">
        <v>-11.8</v>
      </c>
      <c r="L47" s="19">
        <f t="shared" si="1"/>
        <v>-0.46844107133081359</v>
      </c>
      <c r="M47" s="24"/>
    </row>
    <row r="48" spans="1:13" ht="23">
      <c r="A48" s="9" t="s">
        <v>34</v>
      </c>
      <c r="B48" s="31">
        <v>6.8</v>
      </c>
      <c r="C48" s="31">
        <v>-14</v>
      </c>
      <c r="D48" s="15">
        <f>10^(C48/10)</f>
        <v>3.9810717055349727E-2</v>
      </c>
      <c r="E48" s="15">
        <f>10*LOG(2*D48*((10^(B48/10))-1)/((10^(B48/10))+1))</f>
        <v>-12.831558928669185</v>
      </c>
      <c r="F48" s="33">
        <f>E48</f>
        <v>-12.831558928669185</v>
      </c>
      <c r="G48" s="35"/>
      <c r="H48" s="47" t="s">
        <v>12</v>
      </c>
      <c r="I48" s="48" t="s">
        <v>12</v>
      </c>
      <c r="J48" s="48" t="s">
        <v>12</v>
      </c>
      <c r="K48" s="33">
        <v>-11.8</v>
      </c>
      <c r="L48" s="19">
        <f t="shared" si="1"/>
        <v>1.0315589286691846</v>
      </c>
      <c r="M48" s="38"/>
    </row>
    <row r="49" spans="4:10" ht="23">
      <c r="D49" s="2"/>
      <c r="E49" s="2"/>
      <c r="F49" s="2"/>
      <c r="G49" s="37"/>
      <c r="H49" s="2"/>
      <c r="I49" s="2"/>
      <c r="J49" s="2"/>
    </row>
    <row r="50" spans="4:10">
      <c r="D50" s="2"/>
      <c r="E50" s="2"/>
      <c r="F50" s="2"/>
      <c r="G50" s="2"/>
      <c r="H50" s="2"/>
      <c r="I50" s="2"/>
      <c r="J50" s="2"/>
    </row>
    <row r="51" spans="4:10">
      <c r="G51" s="2"/>
    </row>
  </sheetData>
  <mergeCells count="3">
    <mergeCell ref="B16:E16"/>
    <mergeCell ref="B18:E18"/>
    <mergeCell ref="B19:E19"/>
  </mergeCells>
  <phoneticPr fontId="14" type="noConversion"/>
  <conditionalFormatting sqref="L14:L37"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M12:M34">
    <cfRule type="cellIs" dxfId="9" priority="13" operator="greaterThan">
      <formula>0</formula>
    </cfRule>
    <cfRule type="cellIs" dxfId="8" priority="14" operator="lessThan">
      <formula>0</formula>
    </cfRule>
    <cfRule type="cellIs" dxfId="7" priority="15" operator="greaterThan">
      <formula>0</formula>
    </cfRule>
    <cfRule type="cellIs" dxfId="6" priority="16" operator="greaterThan">
      <formula>0</formula>
    </cfRule>
  </conditionalFormatting>
  <conditionalFormatting sqref="L5:L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M5:M8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greaterThan">
      <formula>0</formula>
    </cfRule>
    <cfRule type="cellIs" dxfId="0" priority="4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Margins</vt:lpstr>
      <vt:lpstr>Sheet1</vt:lpstr>
    </vt:vector>
  </TitlesOfParts>
  <Company>Cisco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Nicholl</dc:creator>
  <cp:lastModifiedBy>Gary Nicholl</cp:lastModifiedBy>
  <dcterms:created xsi:type="dcterms:W3CDTF">2015-05-14T17:57:32Z</dcterms:created>
  <dcterms:modified xsi:type="dcterms:W3CDTF">2015-05-20T13:09:11Z</dcterms:modified>
</cp:coreProperties>
</file>