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2120" windowHeight="8190" activeTab="1"/>
  </bookViews>
  <sheets>
    <sheet name="Module" sheetId="1" r:id="rId1"/>
    <sheet name="Host" sheetId="2" r:id="rId2"/>
    <sheet name="Sheet2" sheetId="3" r:id="rId3"/>
    <sheet name="Sheet3" sheetId="4" r:id="rId4"/>
  </sheets>
  <calcPr calcId="125725"/>
</workbook>
</file>

<file path=xl/calcChain.xml><?xml version="1.0" encoding="utf-8"?>
<calcChain xmlns="http://schemas.openxmlformats.org/spreadsheetml/2006/main">
  <c r="B76" i="2"/>
  <c r="B44"/>
  <c r="B43"/>
  <c r="C26"/>
  <c r="C25"/>
  <c r="B26"/>
  <c r="B25"/>
  <c r="B25" i="1"/>
  <c r="B93" i="2"/>
  <c r="B51"/>
  <c r="B77"/>
  <c r="B75"/>
  <c r="C77" s="1"/>
  <c r="B86"/>
  <c r="B85"/>
  <c r="B79"/>
  <c r="B80" s="1"/>
  <c r="C76"/>
  <c r="B78"/>
  <c r="B53"/>
  <c r="B54" s="1"/>
  <c r="B68"/>
  <c r="B60"/>
  <c r="B59"/>
  <c r="C51"/>
  <c r="C50"/>
  <c r="B50"/>
  <c r="B52" s="1"/>
  <c r="B34"/>
  <c r="B33"/>
  <c r="B42"/>
  <c r="B12"/>
  <c r="C26" i="1"/>
  <c r="C27" s="1"/>
  <c r="B26"/>
  <c r="C21" i="2"/>
  <c r="B21"/>
  <c r="B35" i="1"/>
  <c r="B34"/>
  <c r="C25"/>
  <c r="C21"/>
  <c r="B12"/>
  <c r="B21"/>
  <c r="B94" i="2" l="1"/>
  <c r="B95" s="1"/>
  <c r="B55"/>
  <c r="C52"/>
  <c r="C55" s="1"/>
  <c r="C57" s="1"/>
  <c r="C30" i="1"/>
  <c r="C32" s="1"/>
  <c r="C78" i="2"/>
  <c r="C81" s="1"/>
  <c r="C88" s="1"/>
  <c r="C89" s="1"/>
  <c r="B81"/>
  <c r="C83"/>
  <c r="B69"/>
  <c r="B27"/>
  <c r="B29" s="1"/>
  <c r="C27"/>
  <c r="C29" s="1"/>
  <c r="C37" i="1"/>
  <c r="C38" s="1"/>
  <c r="B27"/>
  <c r="B30" s="1"/>
  <c r="B96" i="2" l="1"/>
  <c r="B97" s="1"/>
  <c r="B70"/>
  <c r="B71" s="1"/>
  <c r="C62"/>
  <c r="C63" s="1"/>
  <c r="B88"/>
  <c r="B83"/>
  <c r="B62"/>
  <c r="B57"/>
  <c r="B36"/>
  <c r="B37" s="1"/>
  <c r="B31"/>
  <c r="B37" i="1"/>
  <c r="B38" s="1"/>
  <c r="B32"/>
  <c r="C31" i="2"/>
  <c r="C36"/>
  <c r="C37" s="1"/>
  <c r="H88" l="1"/>
  <c r="B89"/>
  <c r="H89" s="1"/>
  <c r="H62"/>
  <c r="B63"/>
  <c r="H63" s="1"/>
  <c r="H37"/>
  <c r="B45"/>
  <c r="H36"/>
</calcChain>
</file>

<file path=xl/sharedStrings.xml><?xml version="1.0" encoding="utf-8"?>
<sst xmlns="http://schemas.openxmlformats.org/spreadsheetml/2006/main" count="233" uniqueCount="60">
  <si>
    <t>Effect of added ICN on module output</t>
  </si>
  <si>
    <t>Existing module output specs</t>
  </si>
  <si>
    <t>J2</t>
  </si>
  <si>
    <t>UI</t>
  </si>
  <si>
    <t>J9</t>
  </si>
  <si>
    <t>Y1</t>
  </si>
  <si>
    <t>mV</t>
  </si>
  <si>
    <t>X1</t>
  </si>
  <si>
    <t>X2</t>
  </si>
  <si>
    <t xml:space="preserve"> when Jitter is maximum minimum slew rate  =</t>
  </si>
  <si>
    <t>mV/UI</t>
  </si>
  <si>
    <t xml:space="preserve"> (Y1/(X2-X1))</t>
  </si>
  <si>
    <t>Mated HCB/MCB spec</t>
  </si>
  <si>
    <t>existing</t>
  </si>
  <si>
    <t>Proposed</t>
  </si>
  <si>
    <t>MDNEXT</t>
  </si>
  <si>
    <t>mVrms</t>
  </si>
  <si>
    <t>MDFEXT</t>
  </si>
  <si>
    <t>Assumed sigma values for jitter</t>
  </si>
  <si>
    <t>ICN</t>
  </si>
  <si>
    <t>Crosstalk induced RJ (worst case)</t>
  </si>
  <si>
    <t>UIrms</t>
  </si>
  <si>
    <t>J9 intrinsic of the module (without connector crosstalk) to meet specification with additional connector ICN</t>
  </si>
  <si>
    <t>Assuming Dj is zero</t>
  </si>
  <si>
    <t>If DJ is max then change will be larger see calculation below which is based on the dual dirac model</t>
  </si>
  <si>
    <t>Existing Rj including existing crosstalk =</t>
  </si>
  <si>
    <t>UI rms</t>
  </si>
  <si>
    <t>Existing Dj</t>
  </si>
  <si>
    <t xml:space="preserve">Rj excludingcrosstalk  </t>
  </si>
  <si>
    <t>J9 allowed without crosstalk</t>
  </si>
  <si>
    <t>J9 intrinsic of the Host (without connector crosstalk) to meet specification with additional connector ICN</t>
  </si>
  <si>
    <t>BJM:Note assumes slope of J2 to J9 is RJ</t>
  </si>
  <si>
    <t>BJM % change</t>
  </si>
  <si>
    <t>Y2</t>
  </si>
  <si>
    <t>Crosstak risetime(at TP1a)</t>
  </si>
  <si>
    <t>ps</t>
  </si>
  <si>
    <t>Crosstak risetime(at TP4)</t>
  </si>
  <si>
    <t>Differential peak to peak Crosstak amplitdue (at TP4)</t>
  </si>
  <si>
    <t>Differential peak to peak Crosstak amplitdue (at TP1a)</t>
  </si>
  <si>
    <t>Actual crosstalk in application, ignoring difference in risetime that will make results less</t>
  </si>
  <si>
    <t>measured with peak amplitude</t>
  </si>
  <si>
    <t>measured with input risetime</t>
  </si>
  <si>
    <t xml:space="preserve">ie max compliant output from module </t>
  </si>
  <si>
    <t xml:space="preserve">Existing host output specs.   </t>
  </si>
  <si>
    <t xml:space="preserve">Effect of added ICN on host output.   </t>
  </si>
  <si>
    <t>Calculation 1 maximum allowed host output.  Note that this is very conservative as it is most unlikely that the wanted channel is at minimum eye opening with the other channels at Max peak to peak amplitude and 24ps risetime.</t>
  </si>
  <si>
    <t xml:space="preserve">QSQ calculation.       </t>
  </si>
  <si>
    <t>Assumed VMA</t>
  </si>
  <si>
    <t>QSQ spec</t>
  </si>
  <si>
    <t>Noise without crosstalk</t>
  </si>
  <si>
    <t>Total noise including crosstalk assuming equal noise on one and zero</t>
  </si>
  <si>
    <t>Noise with additional crosstalk</t>
  </si>
  <si>
    <t>Resulting Qsq</t>
  </si>
  <si>
    <t>mV rms</t>
  </si>
  <si>
    <t>V/V</t>
  </si>
  <si>
    <t>Calculation 2 Assume when host output is max inner eye is 6dB closed and 24ps risetime. Ie equivalent to very bad short channel with loss in each lane somewhat similar</t>
  </si>
  <si>
    <t>Inner eye amplitude Y1</t>
  </si>
  <si>
    <t>Slew rate with max jitter</t>
  </si>
  <si>
    <t xml:space="preserve">Calculation 3 Assume minimum eye amplitude but crosstalk amplitude 6dB larger. Ie equivalent to long channel with loss in each lane somewhat similar.  </t>
  </si>
  <si>
    <t>Assumed output amplitude of other lanes peak amplitude</t>
  </si>
</sst>
</file>

<file path=xl/styles.xml><?xml version="1.0" encoding="utf-8"?>
<styleSheet xmlns="http://schemas.openxmlformats.org/spreadsheetml/2006/main">
  <numFmts count="2">
    <numFmt numFmtId="164" formatCode="0.0000"/>
    <numFmt numFmtId="165" formatCode="0.000"/>
  </numFmts>
  <fonts count="2">
    <font>
      <sz val="10"/>
      <name val="Arial"/>
      <family val="2"/>
    </font>
    <font>
      <sz val="11"/>
      <color indexed="8"/>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6">
    <xf numFmtId="0" fontId="0" fillId="0" borderId="0" xfId="0"/>
    <xf numFmtId="0" fontId="1" fillId="0" borderId="0" xfId="1"/>
    <xf numFmtId="0" fontId="1" fillId="0" borderId="0" xfId="1" applyFont="1" applyAlignment="1">
      <alignment horizontal="right"/>
    </xf>
    <xf numFmtId="0" fontId="1" fillId="0" borderId="0" xfId="1" applyAlignment="1">
      <alignment horizontal="center"/>
    </xf>
    <xf numFmtId="0" fontId="1" fillId="0" borderId="0" xfId="1" applyFont="1" applyAlignment="1">
      <alignment horizontal="left"/>
    </xf>
    <xf numFmtId="164" fontId="1" fillId="0" borderId="0" xfId="1" applyNumberFormat="1" applyAlignment="1">
      <alignment horizontal="center"/>
    </xf>
    <xf numFmtId="164" fontId="1" fillId="0" borderId="0" xfId="1" applyNumberFormat="1"/>
    <xf numFmtId="165" fontId="1" fillId="0" borderId="0" xfId="1" applyNumberFormat="1"/>
    <xf numFmtId="165" fontId="1" fillId="0" borderId="0" xfId="1" applyNumberFormat="1" applyAlignment="1">
      <alignment horizontal="center"/>
    </xf>
    <xf numFmtId="0" fontId="1" fillId="0" borderId="0" xfId="1" applyFont="1" applyAlignment="1">
      <alignment horizontal="center"/>
    </xf>
    <xf numFmtId="10" fontId="1" fillId="0" borderId="0" xfId="1" applyNumberFormat="1"/>
    <xf numFmtId="0" fontId="1" fillId="0" borderId="0" xfId="1" applyAlignment="1">
      <alignment horizontal="left"/>
    </xf>
    <xf numFmtId="2" fontId="1" fillId="0" borderId="0" xfId="1" applyNumberFormat="1" applyAlignment="1">
      <alignment horizontal="center"/>
    </xf>
    <xf numFmtId="1" fontId="1" fillId="0" borderId="0" xfId="1" applyNumberFormat="1" applyAlignment="1">
      <alignment horizontal="center"/>
    </xf>
    <xf numFmtId="0" fontId="1" fillId="0" borderId="0" xfId="1" applyAlignment="1">
      <alignment wrapText="1"/>
    </xf>
    <xf numFmtId="2" fontId="1" fillId="0" borderId="0" xfId="1" applyNumberFormat="1"/>
  </cellXfs>
  <cellStyles count="2">
    <cellStyle name="Excel Built-in Normal"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8"/>
  <sheetViews>
    <sheetView topLeftCell="A4" workbookViewId="0">
      <selection activeCell="A24" sqref="A24"/>
    </sheetView>
  </sheetViews>
  <sheetFormatPr defaultColWidth="10.7109375" defaultRowHeight="15"/>
  <cols>
    <col min="1" max="1" width="57.28515625" style="1" customWidth="1"/>
    <col min="2" max="3" width="13.28515625" style="1" customWidth="1"/>
    <col min="4" max="16384" width="10.7109375" style="1"/>
  </cols>
  <sheetData>
    <row r="1" spans="1:4">
      <c r="A1" s="1" t="s">
        <v>0</v>
      </c>
    </row>
    <row r="2" spans="1:4">
      <c r="A2" s="1" t="s">
        <v>1</v>
      </c>
    </row>
    <row r="3" spans="1:4">
      <c r="A3" s="2" t="s">
        <v>2</v>
      </c>
      <c r="B3" s="3">
        <v>0.42</v>
      </c>
      <c r="C3" s="1" t="s">
        <v>3</v>
      </c>
    </row>
    <row r="4" spans="1:4">
      <c r="A4" s="2" t="s">
        <v>4</v>
      </c>
      <c r="B4" s="3">
        <v>0.65</v>
      </c>
      <c r="C4" s="1" t="s">
        <v>3</v>
      </c>
    </row>
    <row r="5" spans="1:4">
      <c r="A5" s="2" t="s">
        <v>5</v>
      </c>
      <c r="B5" s="3">
        <v>150</v>
      </c>
      <c r="C5" s="1" t="s">
        <v>6</v>
      </c>
    </row>
    <row r="6" spans="1:4">
      <c r="A6" s="2" t="s">
        <v>7</v>
      </c>
      <c r="B6" s="3">
        <v>0.29000000000000004</v>
      </c>
      <c r="C6" s="1" t="s">
        <v>3</v>
      </c>
    </row>
    <row r="7" spans="1:4">
      <c r="A7" s="2" t="s">
        <v>8</v>
      </c>
      <c r="B7" s="3">
        <v>0.5</v>
      </c>
      <c r="C7" s="1" t="s">
        <v>3</v>
      </c>
    </row>
    <row r="8" spans="1:4">
      <c r="A8" s="2" t="s">
        <v>33</v>
      </c>
      <c r="B8" s="3">
        <v>425</v>
      </c>
      <c r="C8" s="1" t="s">
        <v>6</v>
      </c>
    </row>
    <row r="9" spans="1:4">
      <c r="A9" s="2" t="s">
        <v>38</v>
      </c>
      <c r="B9" s="3">
        <v>700</v>
      </c>
      <c r="C9" s="1" t="s">
        <v>6</v>
      </c>
    </row>
    <row r="10" spans="1:4">
      <c r="A10" s="2" t="s">
        <v>34</v>
      </c>
      <c r="B10" s="3">
        <v>37</v>
      </c>
      <c r="C10" s="1" t="s">
        <v>35</v>
      </c>
    </row>
    <row r="12" spans="1:4">
      <c r="A12" s="1" t="s">
        <v>9</v>
      </c>
      <c r="B12" s="1">
        <f>B5/(B7-B6)</f>
        <v>714.28571428571445</v>
      </c>
      <c r="C12" s="1" t="s">
        <v>10</v>
      </c>
      <c r="D12" s="1" t="s">
        <v>11</v>
      </c>
    </row>
    <row r="14" spans="1:4">
      <c r="A14" s="4" t="s">
        <v>12</v>
      </c>
      <c r="B14" s="11"/>
    </row>
    <row r="15" spans="1:4">
      <c r="A15" s="4" t="s">
        <v>40</v>
      </c>
      <c r="B15" s="11">
        <v>600</v>
      </c>
      <c r="C15" s="1" t="s">
        <v>6</v>
      </c>
    </row>
    <row r="16" spans="1:4">
      <c r="A16" s="4" t="s">
        <v>41</v>
      </c>
      <c r="B16" s="11">
        <v>24</v>
      </c>
      <c r="C16" s="1" t="s">
        <v>35</v>
      </c>
    </row>
    <row r="17" spans="1:10">
      <c r="A17" s="4"/>
      <c r="B17" s="11"/>
    </row>
    <row r="18" spans="1:10">
      <c r="A18" s="2"/>
      <c r="B18" s="3" t="s">
        <v>13</v>
      </c>
      <c r="C18" s="1" t="s">
        <v>14</v>
      </c>
    </row>
    <row r="19" spans="1:10">
      <c r="A19" s="2" t="s">
        <v>15</v>
      </c>
      <c r="B19" s="3">
        <v>1</v>
      </c>
      <c r="C19" s="3">
        <v>3</v>
      </c>
      <c r="D19" s="1" t="s">
        <v>16</v>
      </c>
      <c r="I19" s="3" t="s">
        <v>2</v>
      </c>
      <c r="J19" s="3" t="s">
        <v>4</v>
      </c>
    </row>
    <row r="20" spans="1:10">
      <c r="A20" s="2" t="s">
        <v>17</v>
      </c>
      <c r="B20" s="3">
        <v>3.5</v>
      </c>
      <c r="C20" s="3">
        <v>5</v>
      </c>
      <c r="D20" s="1" t="s">
        <v>16</v>
      </c>
      <c r="H20" s="2" t="s">
        <v>18</v>
      </c>
      <c r="I20" s="3">
        <v>2.58</v>
      </c>
      <c r="J20" s="3">
        <v>6.11</v>
      </c>
    </row>
    <row r="21" spans="1:10">
      <c r="A21" s="2" t="s">
        <v>19</v>
      </c>
      <c r="B21" s="5">
        <f>SQRT(B19^2+B20^2)</f>
        <v>3.640054944640259</v>
      </c>
      <c r="C21" s="5">
        <f>SQRT(C19^2+C20^2)</f>
        <v>5.8309518948453007</v>
      </c>
      <c r="D21" s="1" t="s">
        <v>16</v>
      </c>
    </row>
    <row r="22" spans="1:10">
      <c r="A22" s="2"/>
      <c r="B22" s="5"/>
      <c r="C22" s="5"/>
    </row>
    <row r="23" spans="1:10">
      <c r="A23" s="4" t="s">
        <v>39</v>
      </c>
      <c r="B23" s="5"/>
      <c r="C23" s="5"/>
    </row>
    <row r="24" spans="1:10">
      <c r="A24" s="1" t="s">
        <v>59</v>
      </c>
      <c r="B24" s="13">
        <v>425</v>
      </c>
      <c r="C24" s="5" t="s">
        <v>6</v>
      </c>
      <c r="D24" s="1" t="s">
        <v>42</v>
      </c>
    </row>
    <row r="25" spans="1:10">
      <c r="A25" s="2" t="s">
        <v>15</v>
      </c>
      <c r="B25" s="12">
        <f>B19/(2*$B$15)*$B$9</f>
        <v>0.58333333333333337</v>
      </c>
      <c r="C25" s="12">
        <f>C19/(2*$B$15)*$B$9</f>
        <v>1.75</v>
      </c>
      <c r="D25" s="1" t="s">
        <v>16</v>
      </c>
    </row>
    <row r="26" spans="1:10">
      <c r="A26" s="2" t="s">
        <v>17</v>
      </c>
      <c r="B26" s="12">
        <f>B20/($B$15)*B24</f>
        <v>2.479166666666667</v>
      </c>
      <c r="C26" s="12">
        <f>C20/($B$15)*B24</f>
        <v>3.5416666666666665</v>
      </c>
      <c r="D26" s="1" t="s">
        <v>16</v>
      </c>
    </row>
    <row r="27" spans="1:10">
      <c r="A27" s="2" t="s">
        <v>19</v>
      </c>
      <c r="B27" s="12">
        <f>SQRT(B25^2+B26^2)</f>
        <v>2.5468696745002264</v>
      </c>
      <c r="C27" s="12">
        <f>SQRT(C25^2+C26^2)</f>
        <v>3.9504307078820884</v>
      </c>
      <c r="D27" s="1" t="s">
        <v>16</v>
      </c>
    </row>
    <row r="28" spans="1:10">
      <c r="A28" s="2"/>
      <c r="B28" s="5"/>
      <c r="C28" s="5"/>
    </row>
    <row r="29" spans="1:10">
      <c r="A29" s="2"/>
      <c r="B29" s="5"/>
      <c r="C29" s="5"/>
    </row>
    <row r="30" spans="1:10">
      <c r="A30" s="1" t="s">
        <v>20</v>
      </c>
      <c r="B30" s="6">
        <f>B27/$B$12</f>
        <v>3.5656175443003163E-3</v>
      </c>
      <c r="C30" s="6">
        <f>C27/$B$12</f>
        <v>5.5306029910349224E-3</v>
      </c>
      <c r="D30" s="1" t="s">
        <v>21</v>
      </c>
    </row>
    <row r="31" spans="1:10">
      <c r="A31" s="1" t="s">
        <v>22</v>
      </c>
    </row>
    <row r="32" spans="1:10">
      <c r="A32" s="2" t="s">
        <v>23</v>
      </c>
      <c r="B32" s="7">
        <f>SQRT($B$4^2-(2*$J$20*B30)^2)</f>
        <v>0.64853796666197472</v>
      </c>
      <c r="C32" s="7">
        <f>SQRT($B$4^2-(2*$J$20*C30)^2)</f>
        <v>0.6464769193056874</v>
      </c>
      <c r="D32" s="1" t="s">
        <v>3</v>
      </c>
    </row>
    <row r="33" spans="1:4">
      <c r="A33" s="4" t="s">
        <v>24</v>
      </c>
      <c r="B33" s="3"/>
      <c r="C33" s="3"/>
    </row>
    <row r="34" spans="1:4">
      <c r="A34" s="2" t="s">
        <v>25</v>
      </c>
      <c r="B34" s="3">
        <f>(B4-B3)/(J20-I20)/2</f>
        <v>3.2577903682719553E-2</v>
      </c>
      <c r="C34" s="3" t="s">
        <v>26</v>
      </c>
    </row>
    <row r="35" spans="1:4">
      <c r="A35" s="2" t="s">
        <v>27</v>
      </c>
      <c r="B35" s="1">
        <f>B4-B34*2*J20</f>
        <v>0.25189801699716707</v>
      </c>
    </row>
    <row r="36" spans="1:4">
      <c r="A36" s="2"/>
      <c r="B36" s="3" t="s">
        <v>13</v>
      </c>
      <c r="C36" s="1" t="s">
        <v>14</v>
      </c>
    </row>
    <row r="37" spans="1:4">
      <c r="A37" s="2" t="s">
        <v>28</v>
      </c>
      <c r="B37" s="5">
        <f>SQRT($B$34^2-B30^2)</f>
        <v>3.2382189238659112E-2</v>
      </c>
      <c r="C37" s="5">
        <f>SQRT($B$34^2-C30^2)</f>
        <v>3.2105018905400254E-2</v>
      </c>
      <c r="D37" s="3" t="s">
        <v>26</v>
      </c>
    </row>
    <row r="38" spans="1:4">
      <c r="A38" s="2" t="s">
        <v>29</v>
      </c>
      <c r="B38" s="8">
        <f>$B$35+2*$J$20*B37</f>
        <v>0.64760836949358147</v>
      </c>
      <c r="C38" s="8">
        <f>$B$35+2*$J$20*C37</f>
        <v>0.64422134802115827</v>
      </c>
      <c r="D38" s="1" t="s">
        <v>3</v>
      </c>
    </row>
  </sheetData>
  <pageMargins left="0.7" right="0.7" top="0.75" bottom="0.75"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J97"/>
  <sheetViews>
    <sheetView tabSelected="1" topLeftCell="A71" workbookViewId="0">
      <selection activeCell="C76" sqref="C76"/>
    </sheetView>
  </sheetViews>
  <sheetFormatPr defaultColWidth="10.7109375" defaultRowHeight="15"/>
  <cols>
    <col min="1" max="1" width="52.28515625" style="1" customWidth="1"/>
    <col min="2" max="3" width="13.28515625" style="1" customWidth="1"/>
    <col min="4" max="16384" width="10.7109375" style="1"/>
  </cols>
  <sheetData>
    <row r="1" spans="1:10">
      <c r="A1" s="1" t="s">
        <v>44</v>
      </c>
    </row>
    <row r="2" spans="1:10">
      <c r="A2" s="1" t="s">
        <v>43</v>
      </c>
    </row>
    <row r="3" spans="1:10">
      <c r="A3" s="2" t="s">
        <v>2</v>
      </c>
      <c r="B3" s="3">
        <v>0.17</v>
      </c>
      <c r="C3" s="1" t="s">
        <v>3</v>
      </c>
    </row>
    <row r="4" spans="1:10">
      <c r="A4" s="2" t="s">
        <v>4</v>
      </c>
      <c r="B4" s="3">
        <v>0.28999999999999998</v>
      </c>
      <c r="C4" s="1" t="s">
        <v>3</v>
      </c>
    </row>
    <row r="5" spans="1:10">
      <c r="A5" s="2" t="s">
        <v>5</v>
      </c>
      <c r="B5" s="3">
        <v>95</v>
      </c>
      <c r="C5" s="1" t="s">
        <v>6</v>
      </c>
    </row>
    <row r="6" spans="1:10">
      <c r="A6" s="2" t="s">
        <v>7</v>
      </c>
      <c r="B6" s="3">
        <v>0.11</v>
      </c>
      <c r="C6" s="1" t="s">
        <v>3</v>
      </c>
    </row>
    <row r="7" spans="1:10">
      <c r="A7" s="2" t="s">
        <v>8</v>
      </c>
      <c r="B7" s="3">
        <v>0.31</v>
      </c>
      <c r="C7" s="1" t="s">
        <v>3</v>
      </c>
    </row>
    <row r="8" spans="1:10">
      <c r="A8" s="2" t="s">
        <v>33</v>
      </c>
      <c r="B8" s="3">
        <v>350</v>
      </c>
      <c r="C8" s="1" t="s">
        <v>6</v>
      </c>
    </row>
    <row r="9" spans="1:10">
      <c r="A9" s="2" t="s">
        <v>37</v>
      </c>
      <c r="B9" s="3">
        <v>700</v>
      </c>
      <c r="C9" s="1" t="s">
        <v>6</v>
      </c>
    </row>
    <row r="10" spans="1:10">
      <c r="A10" s="2" t="s">
        <v>36</v>
      </c>
      <c r="B10" s="3">
        <v>34</v>
      </c>
      <c r="C10" s="1" t="s">
        <v>35</v>
      </c>
    </row>
    <row r="12" spans="1:10">
      <c r="A12" s="1" t="s">
        <v>9</v>
      </c>
      <c r="B12" s="1">
        <f>B5/(B7-B6)</f>
        <v>475</v>
      </c>
      <c r="C12" s="1" t="s">
        <v>10</v>
      </c>
      <c r="D12" s="1" t="s">
        <v>11</v>
      </c>
    </row>
    <row r="14" spans="1:10">
      <c r="A14" s="4" t="s">
        <v>12</v>
      </c>
      <c r="B14" s="11"/>
    </row>
    <row r="15" spans="1:10">
      <c r="A15" s="4" t="s">
        <v>40</v>
      </c>
      <c r="B15" s="11">
        <v>600</v>
      </c>
      <c r="C15" s="1" t="s">
        <v>6</v>
      </c>
    </row>
    <row r="16" spans="1:10">
      <c r="A16" s="4" t="s">
        <v>41</v>
      </c>
      <c r="B16" s="11">
        <v>24</v>
      </c>
      <c r="C16" s="1" t="s">
        <v>35</v>
      </c>
      <c r="I16" s="3" t="s">
        <v>2</v>
      </c>
      <c r="J16" s="3" t="s">
        <v>4</v>
      </c>
    </row>
    <row r="17" spans="1:10">
      <c r="A17" s="4"/>
      <c r="B17" s="11"/>
      <c r="H17" s="2" t="s">
        <v>18</v>
      </c>
      <c r="I17" s="3">
        <v>2.58</v>
      </c>
      <c r="J17" s="3">
        <v>6.11</v>
      </c>
    </row>
    <row r="18" spans="1:10">
      <c r="A18" s="2"/>
      <c r="B18" s="3" t="s">
        <v>13</v>
      </c>
      <c r="C18" s="1" t="s">
        <v>14</v>
      </c>
    </row>
    <row r="19" spans="1:10">
      <c r="A19" s="2" t="s">
        <v>15</v>
      </c>
      <c r="B19" s="3">
        <v>1</v>
      </c>
      <c r="C19" s="3">
        <v>3</v>
      </c>
      <c r="D19" s="1" t="s">
        <v>16</v>
      </c>
    </row>
    <row r="20" spans="1:10">
      <c r="A20" s="2" t="s">
        <v>17</v>
      </c>
      <c r="B20" s="3">
        <v>3.5</v>
      </c>
      <c r="C20" s="3">
        <v>5</v>
      </c>
      <c r="D20" s="1" t="s">
        <v>16</v>
      </c>
    </row>
    <row r="21" spans="1:10">
      <c r="A21" s="2" t="s">
        <v>19</v>
      </c>
      <c r="B21" s="5">
        <f>SQRT(B19^2+B20^2)</f>
        <v>3.640054944640259</v>
      </c>
      <c r="C21" s="5">
        <f>SQRT(C19^2+C20^2)</f>
        <v>5.8309518948453007</v>
      </c>
      <c r="D21" s="1" t="s">
        <v>16</v>
      </c>
    </row>
    <row r="22" spans="1:10">
      <c r="A22" s="4" t="s">
        <v>45</v>
      </c>
      <c r="B22" s="5"/>
      <c r="C22" s="5"/>
    </row>
    <row r="23" spans="1:10">
      <c r="A23" s="4" t="s">
        <v>39</v>
      </c>
      <c r="B23" s="5"/>
      <c r="C23" s="5"/>
    </row>
    <row r="24" spans="1:10">
      <c r="A24" s="1" t="s">
        <v>59</v>
      </c>
      <c r="B24" s="13">
        <v>350</v>
      </c>
      <c r="C24" s="5" t="s">
        <v>6</v>
      </c>
    </row>
    <row r="25" spans="1:10">
      <c r="A25" s="2" t="s">
        <v>15</v>
      </c>
      <c r="B25" s="12">
        <f>B$19/(2*$B$15)*$B$9</f>
        <v>0.58333333333333337</v>
      </c>
      <c r="C25" s="12">
        <f>C$19/(2*$B$15)*$B$9</f>
        <v>1.75</v>
      </c>
      <c r="D25" s="1" t="s">
        <v>16</v>
      </c>
    </row>
    <row r="26" spans="1:10">
      <c r="A26" s="2" t="s">
        <v>17</v>
      </c>
      <c r="B26" s="12">
        <f>B$20/($B$15)*$B$24</f>
        <v>2.041666666666667</v>
      </c>
      <c r="C26" s="12">
        <f>C$20/($B$15)*B24</f>
        <v>2.9166666666666665</v>
      </c>
      <c r="D26" s="1" t="s">
        <v>16</v>
      </c>
    </row>
    <row r="27" spans="1:10">
      <c r="A27" s="2" t="s">
        <v>19</v>
      </c>
      <c r="B27" s="12">
        <f>SQRT(B25^2+B26^2)</f>
        <v>2.1233653843734848</v>
      </c>
      <c r="C27" s="12">
        <f>SQRT(C25^2+C26^2)</f>
        <v>3.4013886053264248</v>
      </c>
      <c r="D27" s="1" t="s">
        <v>16</v>
      </c>
    </row>
    <row r="28" spans="1:10">
      <c r="A28" s="2"/>
      <c r="B28" s="5"/>
      <c r="C28" s="5"/>
    </row>
    <row r="29" spans="1:10">
      <c r="A29" s="1" t="s">
        <v>20</v>
      </c>
      <c r="B29" s="6">
        <f>B27/$B$12</f>
        <v>4.4702429144704943E-3</v>
      </c>
      <c r="C29" s="6">
        <f>C27/$B$12</f>
        <v>7.1608181164766836E-3</v>
      </c>
      <c r="D29" s="1" t="s">
        <v>21</v>
      </c>
    </row>
    <row r="30" spans="1:10">
      <c r="A30" s="1" t="s">
        <v>30</v>
      </c>
    </row>
    <row r="31" spans="1:10">
      <c r="A31" s="2" t="s">
        <v>23</v>
      </c>
      <c r="B31" s="7">
        <f>SQRT($B$4^2-(2*$J$17*B29)^2)</f>
        <v>0.28480863728792938</v>
      </c>
      <c r="C31" s="7">
        <f>SQRT($B$4^2-(2*$J$17*C29)^2)</f>
        <v>0.27648298398075388</v>
      </c>
      <c r="D31" s="1" t="s">
        <v>3</v>
      </c>
    </row>
    <row r="32" spans="1:10">
      <c r="A32" s="4" t="s">
        <v>24</v>
      </c>
      <c r="B32" s="3"/>
      <c r="C32" s="3"/>
    </row>
    <row r="33" spans="1:8">
      <c r="A33" s="2" t="s">
        <v>25</v>
      </c>
      <c r="B33" s="3">
        <f>(B$4-B$3)/(J$17-I$17)/2</f>
        <v>1.6997167138810193E-2</v>
      </c>
      <c r="C33" s="3" t="s">
        <v>26</v>
      </c>
      <c r="G33" s="1" t="s">
        <v>31</v>
      </c>
    </row>
    <row r="34" spans="1:8">
      <c r="A34" s="2" t="s">
        <v>27</v>
      </c>
      <c r="B34" s="1">
        <f>B$4-B33*2*J$17</f>
        <v>8.2294617563739403E-2</v>
      </c>
      <c r="C34" s="9" t="s">
        <v>3</v>
      </c>
    </row>
    <row r="35" spans="1:8">
      <c r="A35" s="2"/>
      <c r="B35" s="3" t="s">
        <v>13</v>
      </c>
      <c r="C35" s="1" t="s">
        <v>14</v>
      </c>
    </row>
    <row r="36" spans="1:8">
      <c r="A36" s="2" t="s">
        <v>28</v>
      </c>
      <c r="B36" s="5">
        <f>SQRT($B$33^2-B29^2)</f>
        <v>1.6398799316726682E-2</v>
      </c>
      <c r="C36" s="5">
        <f>SQRT($B$33^2-C29^2)</f>
        <v>1.5415134597122026E-2</v>
      </c>
      <c r="D36" s="3" t="s">
        <v>26</v>
      </c>
      <c r="F36" s="1" t="s">
        <v>32</v>
      </c>
      <c r="H36" s="10">
        <f>(B36-C36)/B36</f>
        <v>5.9983947641905913E-2</v>
      </c>
    </row>
    <row r="37" spans="1:8">
      <c r="A37" s="2" t="s">
        <v>29</v>
      </c>
      <c r="B37" s="8">
        <f>$B$34+2*$J$17*B36</f>
        <v>0.28268794521413942</v>
      </c>
      <c r="C37" s="8">
        <f>$B$34+2*$J$17*C36</f>
        <v>0.27066756234057054</v>
      </c>
      <c r="D37" s="1" t="s">
        <v>3</v>
      </c>
      <c r="F37" s="1" t="s">
        <v>32</v>
      </c>
      <c r="H37" s="10">
        <f>(B37-C37)/B37</f>
        <v>4.2521738464876169E-2</v>
      </c>
    </row>
    <row r="39" spans="1:8">
      <c r="A39" s="1" t="s">
        <v>46</v>
      </c>
    </row>
    <row r="40" spans="1:8">
      <c r="A40" s="1" t="s">
        <v>48</v>
      </c>
      <c r="B40" s="15">
        <v>45</v>
      </c>
      <c r="C40" s="1" t="s">
        <v>54</v>
      </c>
    </row>
    <row r="41" spans="1:8">
      <c r="A41" s="1" t="s">
        <v>47</v>
      </c>
      <c r="B41" s="15">
        <v>650</v>
      </c>
      <c r="C41" s="1" t="s">
        <v>6</v>
      </c>
    </row>
    <row r="42" spans="1:8" ht="30">
      <c r="A42" s="14" t="s">
        <v>50</v>
      </c>
      <c r="B42" s="15">
        <f>B41/2/B40</f>
        <v>7.2222222222222223</v>
      </c>
      <c r="C42" s="1" t="s">
        <v>53</v>
      </c>
    </row>
    <row r="43" spans="1:8">
      <c r="A43" s="1" t="s">
        <v>49</v>
      </c>
      <c r="B43" s="15">
        <f>SQRT(B42^2-B27^2)</f>
        <v>6.903029282250289</v>
      </c>
      <c r="C43" s="1" t="s">
        <v>53</v>
      </c>
    </row>
    <row r="44" spans="1:8">
      <c r="A44" s="1" t="s">
        <v>51</v>
      </c>
      <c r="B44" s="15">
        <f>SQRT(B43^2+C27^2)</f>
        <v>7.6955349207218458</v>
      </c>
      <c r="C44" s="1" t="s">
        <v>53</v>
      </c>
    </row>
    <row r="45" spans="1:8">
      <c r="A45" s="1" t="s">
        <v>52</v>
      </c>
      <c r="B45" s="15">
        <f>B41/B44/2</f>
        <v>42.232281881389319</v>
      </c>
      <c r="C45" s="1" t="s">
        <v>54</v>
      </c>
    </row>
    <row r="47" spans="1:8">
      <c r="A47" s="4" t="s">
        <v>55</v>
      </c>
      <c r="B47" s="5"/>
      <c r="C47" s="5"/>
    </row>
    <row r="48" spans="1:8">
      <c r="A48" s="4" t="s">
        <v>39</v>
      </c>
      <c r="B48" s="5"/>
      <c r="C48" s="5"/>
    </row>
    <row r="49" spans="1:8">
      <c r="A49" s="1" t="s">
        <v>59</v>
      </c>
      <c r="B49" s="13">
        <v>350</v>
      </c>
      <c r="C49" s="5" t="s">
        <v>6</v>
      </c>
    </row>
    <row r="50" spans="1:8">
      <c r="A50" s="2" t="s">
        <v>15</v>
      </c>
      <c r="B50" s="12">
        <f>B$19/(2*$B$15)*$B$9</f>
        <v>0.58333333333333337</v>
      </c>
      <c r="C50" s="12">
        <f>C$19/(2*$B$15)*$B$9</f>
        <v>1.75</v>
      </c>
      <c r="D50" s="1" t="s">
        <v>16</v>
      </c>
    </row>
    <row r="51" spans="1:8">
      <c r="A51" s="2" t="s">
        <v>17</v>
      </c>
      <c r="B51" s="12">
        <f>B$20/($B$15)*B49</f>
        <v>2.041666666666667</v>
      </c>
      <c r="C51" s="12">
        <f>C$20/($B$15)*B49</f>
        <v>2.9166666666666665</v>
      </c>
      <c r="D51" s="1" t="s">
        <v>16</v>
      </c>
    </row>
    <row r="52" spans="1:8">
      <c r="A52" s="2" t="s">
        <v>19</v>
      </c>
      <c r="B52" s="12">
        <f>SQRT(B50^2+B51^2)</f>
        <v>2.1233653843734848</v>
      </c>
      <c r="C52" s="12">
        <f>SQRT(C50^2+C51^2)</f>
        <v>3.4013886053264248</v>
      </c>
      <c r="D52" s="1" t="s">
        <v>16</v>
      </c>
    </row>
    <row r="53" spans="1:8">
      <c r="A53" s="2" t="s">
        <v>56</v>
      </c>
      <c r="B53" s="5">
        <f>B49/2</f>
        <v>175</v>
      </c>
      <c r="C53" s="5" t="s">
        <v>6</v>
      </c>
    </row>
    <row r="54" spans="1:8">
      <c r="A54" s="2" t="s">
        <v>57</v>
      </c>
      <c r="B54" s="5">
        <f>B53/(B$7-B$6)</f>
        <v>875</v>
      </c>
      <c r="C54" s="5" t="s">
        <v>10</v>
      </c>
    </row>
    <row r="55" spans="1:8">
      <c r="A55" s="1" t="s">
        <v>20</v>
      </c>
      <c r="B55" s="6">
        <f>B52/$B54</f>
        <v>2.4267032964268398E-3</v>
      </c>
      <c r="C55" s="6">
        <f>C52/$B54</f>
        <v>3.8873012632301999E-3</v>
      </c>
      <c r="D55" s="1" t="s">
        <v>21</v>
      </c>
    </row>
    <row r="56" spans="1:8">
      <c r="A56" s="1" t="s">
        <v>30</v>
      </c>
    </row>
    <row r="57" spans="1:8">
      <c r="A57" s="2" t="s">
        <v>23</v>
      </c>
      <c r="B57" s="7">
        <f>SQRT($B$4^2-(2*$J$17*B55)^2)</f>
        <v>0.2884798461668413</v>
      </c>
      <c r="C57" s="7">
        <f>SQRT($B$4^2-(2*$J$17*C55)^2)</f>
        <v>0.28608299836857753</v>
      </c>
      <c r="D57" s="1" t="s">
        <v>3</v>
      </c>
    </row>
    <row r="58" spans="1:8">
      <c r="A58" s="4" t="s">
        <v>24</v>
      </c>
      <c r="B58" s="3"/>
      <c r="C58" s="3"/>
    </row>
    <row r="59" spans="1:8">
      <c r="A59" s="2" t="s">
        <v>25</v>
      </c>
      <c r="B59" s="3">
        <f>(B$4-B$3)/(J$17-I$17)/2</f>
        <v>1.6997167138810193E-2</v>
      </c>
      <c r="C59" s="3" t="s">
        <v>26</v>
      </c>
      <c r="G59" s="1" t="s">
        <v>31</v>
      </c>
    </row>
    <row r="60" spans="1:8">
      <c r="A60" s="2" t="s">
        <v>27</v>
      </c>
      <c r="B60" s="1">
        <f>B$4-B59*2*J$17</f>
        <v>8.2294617563739403E-2</v>
      </c>
      <c r="C60" s="9" t="s">
        <v>3</v>
      </c>
    </row>
    <row r="61" spans="1:8">
      <c r="A61" s="2"/>
      <c r="B61" s="3" t="s">
        <v>13</v>
      </c>
      <c r="C61" s="1" t="s">
        <v>14</v>
      </c>
    </row>
    <row r="62" spans="1:8">
      <c r="A62" s="2" t="s">
        <v>28</v>
      </c>
      <c r="B62" s="5">
        <f>SQRT($B$33^2-B55^2)</f>
        <v>1.6823043775005764E-2</v>
      </c>
      <c r="C62" s="5">
        <f>SQRT($B$33^2-C55^2)</f>
        <v>1.6546678809765361E-2</v>
      </c>
      <c r="D62" s="3" t="s">
        <v>26</v>
      </c>
      <c r="F62" s="1" t="s">
        <v>32</v>
      </c>
      <c r="H62" s="10">
        <f>(B62-C62)/B62</f>
        <v>1.6427762356001359E-2</v>
      </c>
    </row>
    <row r="63" spans="1:8">
      <c r="A63" s="2" t="s">
        <v>29</v>
      </c>
      <c r="B63" s="8">
        <f>$B$34+2*$J$17*B62</f>
        <v>0.28787221249430983</v>
      </c>
      <c r="C63" s="8">
        <f>$B$34+2*$J$17*C62</f>
        <v>0.28449503261907216</v>
      </c>
      <c r="D63" s="1" t="s">
        <v>3</v>
      </c>
      <c r="F63" s="1" t="s">
        <v>32</v>
      </c>
      <c r="H63" s="10">
        <f>(B63-C63)/B63</f>
        <v>1.1731524366230459E-2</v>
      </c>
    </row>
    <row r="65" spans="1:4">
      <c r="A65" s="1" t="s">
        <v>46</v>
      </c>
    </row>
    <row r="66" spans="1:4">
      <c r="A66" s="1" t="s">
        <v>48</v>
      </c>
      <c r="B66" s="15">
        <v>45</v>
      </c>
      <c r="C66" s="1" t="s">
        <v>54</v>
      </c>
    </row>
    <row r="67" spans="1:4">
      <c r="A67" s="1" t="s">
        <v>47</v>
      </c>
      <c r="B67" s="15">
        <v>800</v>
      </c>
      <c r="C67" s="1" t="s">
        <v>6</v>
      </c>
    </row>
    <row r="68" spans="1:4" ht="30">
      <c r="A68" s="14" t="s">
        <v>50</v>
      </c>
      <c r="B68" s="15">
        <f>B67/2/B66</f>
        <v>8.8888888888888893</v>
      </c>
      <c r="C68" s="1" t="s">
        <v>53</v>
      </c>
    </row>
    <row r="69" spans="1:4">
      <c r="A69" s="1" t="s">
        <v>49</v>
      </c>
      <c r="B69" s="15">
        <f>SQRT(B68^2-B52^2)</f>
        <v>8.6315505631060745</v>
      </c>
      <c r="C69" s="1" t="s">
        <v>53</v>
      </c>
    </row>
    <row r="70" spans="1:4">
      <c r="A70" s="1" t="s">
        <v>51</v>
      </c>
      <c r="B70" s="15">
        <f>SQRT(B69^2+C52^2)</f>
        <v>9.2775594618359225</v>
      </c>
      <c r="C70" s="1" t="s">
        <v>53</v>
      </c>
    </row>
    <row r="71" spans="1:4">
      <c r="A71" s="1" t="s">
        <v>52</v>
      </c>
      <c r="B71" s="15">
        <f>B67/B70/2</f>
        <v>43.114786991712215</v>
      </c>
      <c r="C71" s="1" t="s">
        <v>54</v>
      </c>
    </row>
    <row r="73" spans="1:4">
      <c r="A73" s="4" t="s">
        <v>58</v>
      </c>
      <c r="B73" s="5"/>
      <c r="C73" s="5"/>
    </row>
    <row r="74" spans="1:4">
      <c r="A74" s="4" t="s">
        <v>39</v>
      </c>
      <c r="B74" s="5"/>
      <c r="C74" s="5"/>
    </row>
    <row r="75" spans="1:4">
      <c r="A75" s="1" t="s">
        <v>59</v>
      </c>
      <c r="B75" s="13">
        <f>B5*2</f>
        <v>190</v>
      </c>
      <c r="C75" s="5" t="s">
        <v>6</v>
      </c>
    </row>
    <row r="76" spans="1:4">
      <c r="A76" s="2" t="s">
        <v>15</v>
      </c>
      <c r="B76" s="12">
        <f>B$19/(2*$B$15)*$B$9</f>
        <v>0.58333333333333337</v>
      </c>
      <c r="C76" s="12">
        <f>C$19/(2*$B$15)*$B$9</f>
        <v>1.75</v>
      </c>
      <c r="D76" s="1" t="s">
        <v>16</v>
      </c>
    </row>
    <row r="77" spans="1:4">
      <c r="A77" s="2" t="s">
        <v>17</v>
      </c>
      <c r="B77" s="12">
        <f>B$20/($B$15)*B75</f>
        <v>1.1083333333333334</v>
      </c>
      <c r="C77" s="12">
        <f>C$20/($B$15)*B75</f>
        <v>1.5833333333333333</v>
      </c>
      <c r="D77" s="1" t="s">
        <v>16</v>
      </c>
    </row>
    <row r="78" spans="1:4">
      <c r="A78" s="2" t="s">
        <v>19</v>
      </c>
      <c r="B78" s="12">
        <f>SQRT(B76^2+B77^2)</f>
        <v>1.2524697822923936</v>
      </c>
      <c r="C78" s="12">
        <f>SQRT(C76^2+C77^2)</f>
        <v>2.3599670430843829</v>
      </c>
      <c r="D78" s="1" t="s">
        <v>16</v>
      </c>
    </row>
    <row r="79" spans="1:4">
      <c r="A79" s="2" t="s">
        <v>56</v>
      </c>
      <c r="B79" s="5">
        <f>B75/2</f>
        <v>95</v>
      </c>
      <c r="C79" s="5" t="s">
        <v>6</v>
      </c>
    </row>
    <row r="80" spans="1:4">
      <c r="A80" s="2" t="s">
        <v>57</v>
      </c>
      <c r="B80" s="5">
        <f>B79/(B$7-B$6)</f>
        <v>475</v>
      </c>
      <c r="C80" s="5" t="s">
        <v>10</v>
      </c>
    </row>
    <row r="81" spans="1:8">
      <c r="A81" s="1" t="s">
        <v>20</v>
      </c>
      <c r="B81" s="6">
        <f>B78/$B80</f>
        <v>2.6367784890366183E-3</v>
      </c>
      <c r="C81" s="6">
        <f>C78/$B80</f>
        <v>4.968351669651332E-3</v>
      </c>
      <c r="D81" s="1" t="s">
        <v>21</v>
      </c>
    </row>
    <row r="82" spans="1:8">
      <c r="A82" s="1" t="s">
        <v>30</v>
      </c>
    </row>
    <row r="83" spans="1:8">
      <c r="A83" s="2" t="s">
        <v>23</v>
      </c>
      <c r="B83" s="7">
        <f>SQRT($B$4^2-(2*$J$17*B81)^2)</f>
        <v>0.28820440532139774</v>
      </c>
      <c r="C83" s="7">
        <f>SQRT($B$4^2-(2*$J$17*C81)^2)</f>
        <v>0.28357344793809619</v>
      </c>
      <c r="D83" s="1" t="s">
        <v>3</v>
      </c>
    </row>
    <row r="84" spans="1:8">
      <c r="A84" s="4" t="s">
        <v>24</v>
      </c>
      <c r="B84" s="3"/>
      <c r="C84" s="3"/>
    </row>
    <row r="85" spans="1:8">
      <c r="A85" s="2" t="s">
        <v>25</v>
      </c>
      <c r="B85" s="3">
        <f>(B$4-B$3)/(J$17-I$17)/2</f>
        <v>1.6997167138810193E-2</v>
      </c>
      <c r="C85" s="3" t="s">
        <v>26</v>
      </c>
      <c r="G85" s="1" t="s">
        <v>31</v>
      </c>
    </row>
    <row r="86" spans="1:8">
      <c r="A86" s="2" t="s">
        <v>27</v>
      </c>
      <c r="B86" s="1">
        <f>B$4-B85*2*J$17</f>
        <v>8.2294617563739403E-2</v>
      </c>
      <c r="C86" s="9" t="s">
        <v>3</v>
      </c>
    </row>
    <row r="87" spans="1:8">
      <c r="A87" s="2"/>
      <c r="B87" s="3" t="s">
        <v>13</v>
      </c>
      <c r="C87" s="1" t="s">
        <v>14</v>
      </c>
    </row>
    <row r="88" spans="1:8">
      <c r="A88" s="2" t="s">
        <v>28</v>
      </c>
      <c r="B88" s="5">
        <f>SQRT($B$33^2-B81^2)</f>
        <v>1.6791399284884E-2</v>
      </c>
      <c r="C88" s="5">
        <f>SQRT($B$33^2-C81^2)</f>
        <v>1.6254819975358752E-2</v>
      </c>
      <c r="D88" s="3" t="s">
        <v>26</v>
      </c>
      <c r="F88" s="1" t="s">
        <v>32</v>
      </c>
      <c r="H88" s="10">
        <f>(B88-C88)/B88</f>
        <v>3.195560420079397E-2</v>
      </c>
    </row>
    <row r="89" spans="1:8">
      <c r="A89" s="2" t="s">
        <v>29</v>
      </c>
      <c r="B89" s="8">
        <f>$B$34+2*$J$17*B88</f>
        <v>0.28748551682502188</v>
      </c>
      <c r="C89" s="8">
        <f>$B$34+2*$J$17*C88</f>
        <v>0.28092851766262339</v>
      </c>
      <c r="D89" s="1" t="s">
        <v>3</v>
      </c>
      <c r="F89" s="1" t="s">
        <v>32</v>
      </c>
      <c r="H89" s="10">
        <f>(B89-C89)/B89</f>
        <v>2.2808102595267121E-2</v>
      </c>
    </row>
    <row r="91" spans="1:8">
      <c r="A91" s="1" t="s">
        <v>46</v>
      </c>
    </row>
    <row r="92" spans="1:8">
      <c r="A92" s="1" t="s">
        <v>48</v>
      </c>
      <c r="B92" s="15">
        <v>45</v>
      </c>
      <c r="C92" s="1" t="s">
        <v>54</v>
      </c>
      <c r="E92" s="15"/>
    </row>
    <row r="93" spans="1:8">
      <c r="A93" s="1" t="s">
        <v>47</v>
      </c>
      <c r="B93" s="15">
        <f>$B$75*2</f>
        <v>380</v>
      </c>
      <c r="C93" s="1" t="s">
        <v>6</v>
      </c>
      <c r="E93" s="15"/>
    </row>
    <row r="94" spans="1:8" ht="30">
      <c r="A94" s="14" t="s">
        <v>50</v>
      </c>
      <c r="B94" s="15">
        <f>B$93/2/B$92</f>
        <v>4.2222222222222223</v>
      </c>
      <c r="C94" s="1" t="s">
        <v>53</v>
      </c>
      <c r="E94" s="15"/>
    </row>
    <row r="95" spans="1:8">
      <c r="A95" s="1" t="s">
        <v>49</v>
      </c>
      <c r="B95" s="15">
        <f>SQRT(B$94^2-B$78^2)</f>
        <v>4.0321805438585718</v>
      </c>
      <c r="C95" s="1" t="s">
        <v>53</v>
      </c>
      <c r="E95" s="15"/>
    </row>
    <row r="96" spans="1:8">
      <c r="A96" s="1" t="s">
        <v>51</v>
      </c>
      <c r="B96" s="15">
        <f>SQRT(B$95^2+C$78^2)</f>
        <v>4.6720364278027686</v>
      </c>
      <c r="C96" s="1" t="s">
        <v>53</v>
      </c>
      <c r="E96" s="15"/>
    </row>
    <row r="97" spans="1:5">
      <c r="A97" s="1" t="s">
        <v>52</v>
      </c>
      <c r="B97" s="15">
        <f>B$93/B$96/2</f>
        <v>40.667491132845441</v>
      </c>
      <c r="C97" s="1" t="s">
        <v>54</v>
      </c>
      <c r="E97" s="15"/>
    </row>
  </sheetData>
  <pageMargins left="0.7" right="0.7" top="0.75" bottom="0.75"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10.7109375" defaultRowHeight="15"/>
  <cols>
    <col min="1" max="16384" width="10.7109375" style="1"/>
  </cols>
  <sheetData/>
  <pageMargins left="0.7" right="0.7" top="0.75" bottom="0.75" header="0.51180555555555551" footer="0.51180555555555551"/>
  <pageSetup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ColWidth="10.7109375" defaultRowHeight="15"/>
  <cols>
    <col min="1" max="16384" width="10.7109375" style="1"/>
  </cols>
  <sheetData/>
  <pageMargins left="0.7" right="0.7" top="0.75" bottom="0.75"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Module</vt:lpstr>
      <vt:lpstr>Host</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mdudek</cp:lastModifiedBy>
  <dcterms:created xsi:type="dcterms:W3CDTF">2012-02-13T19:08:37Z</dcterms:created>
  <dcterms:modified xsi:type="dcterms:W3CDTF">2012-02-21T23:20:06Z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