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1">
      <text>
        <t xml:space="preserve">Christophe CALMEJANE:
1 for Entity Descriptor
1 for Configuration Descriptor
</t>
      </text>
    </comment>
    <comment authorId="0" ref="B67">
      <text>
        <t xml:space="preserve">Christophe CALMEJANE:
1 for Configuration Descriptor
</t>
      </text>
    </comment>
    <comment authorId="0" ref="B68">
      <text>
        <t xml:space="preserve">Christophe CALMEJANE:
1 for Entity Descriptor
AUDIO_UNIT: GetSamplingRate
STREAM: GetStreamFormat
MEMORY_OBJECT: GetMemoryObjectLength
CLOCK_DOMAIN: GetClockSource</t>
      </text>
    </comment>
    <comment authorId="0" ref="B74">
      <text>
        <t xml:space="preserve">Christophe CALMEJANE:
1 for Entity Descriptor
1 for Configuration Descriptor
</t>
      </text>
    </comment>
  </commentList>
</comments>
</file>

<file path=xl/sharedStrings.xml><?xml version="1.0" encoding="utf-8"?>
<sst xmlns="http://schemas.openxmlformats.org/spreadsheetml/2006/main" count="92" uniqueCount="70">
  <si>
    <t>AEM COMMAND/RESPONSE</t>
  </si>
  <si>
    <t>Minimum size</t>
  </si>
  <si>
    <t>additional</t>
  </si>
  <si>
    <t>Total</t>
  </si>
  <si>
    <t>Common Header (up to and including cmd_type)</t>
  </si>
  <si>
    <t>Full Enumeration messages size</t>
  </si>
  <si>
    <t>READ_DESCRIPTOR COMMAND</t>
  </si>
  <si>
    <t>READ_DESCRIPTOR RESPONSE</t>
  </si>
  <si>
    <t>Entity</t>
  </si>
  <si>
    <t>Configuration</t>
  </si>
  <si>
    <t>Locale</t>
  </si>
  <si>
    <t>Audio Unit</t>
  </si>
  <si>
    <t>Stream</t>
  </si>
  <si>
    <t>AVB Interface</t>
  </si>
  <si>
    <t>Clock Source</t>
  </si>
  <si>
    <t>Memory Object</t>
  </si>
  <si>
    <t>Clock Domain</t>
  </si>
  <si>
    <t>Strings</t>
  </si>
  <si>
    <t>Stream Port</t>
  </si>
  <si>
    <t>Audio Cluster</t>
  </si>
  <si>
    <t>Light Enumeration messages size</t>
  </si>
  <si>
    <t>GET_NAME COMMAND</t>
  </si>
  <si>
    <t>GET_NAME RESPONSE</t>
  </si>
  <si>
    <t>GET_SAMPLING_RATE COMMAND</t>
  </si>
  <si>
    <t>GET_SAMPLING_RATE RESPONSE</t>
  </si>
  <si>
    <t>GET_STREAM_FORMAT COMMAND</t>
  </si>
  <si>
    <t>GET_STREAM_FORMAT RESPONSE</t>
  </si>
  <si>
    <t>GET_MEMORY_OBJECT_LENGTH COMMAND</t>
  </si>
  <si>
    <t>GET_MEMORY_OBJECT_LENGTH RESPONSE</t>
  </si>
  <si>
    <t>GET_CLOCK_SOURCE COMMAND</t>
  </si>
  <si>
    <t>GET_CLOCK_SOURCE RESPONSE</t>
  </si>
  <si>
    <t>Proposal 1 messages size</t>
  </si>
  <si>
    <t>GET_AUDIO_UNIT_DYNAMIC_INFO COMMAND</t>
  </si>
  <si>
    <t>GET_AUDIO_UNIT_DYNAMIC_INFO RESPONSE</t>
  </si>
  <si>
    <t>GET_STREAM_DYNAMIC_INFO COMMAND</t>
  </si>
  <si>
    <t>GET_STREAM_DYNAMIC_INFO RESPONSE</t>
  </si>
  <si>
    <t>GET_MEMORY_OBJECT_DYNAMIC_INFO COMMAND</t>
  </si>
  <si>
    <t>GET_MEMORY_OBJECT_DYNAMIC_INFO RESPONSE</t>
  </si>
  <si>
    <t>GET_CLOCK_DOMAIN_DYNAMIC_INFO COMMAND</t>
  </si>
  <si>
    <t>GET_CLOCK_DOMAIN_DYNAMIC_INFO RESPONSE</t>
  </si>
  <si>
    <t>Proposal 2 messages size</t>
  </si>
  <si>
    <t>GET_DYNAMIC_INFO COMMAND</t>
  </si>
  <si>
    <t>GET_DYNAMIC_INFO RESPONSE</t>
  </si>
  <si>
    <t>EXAMPLE ENTITY MODEL</t>
  </si>
  <si>
    <t>Network Configuration</t>
  </si>
  <si>
    <t>Number of Locale</t>
  </si>
  <si>
    <t>Message roundtrip average time</t>
  </si>
  <si>
    <t>Number of Audio Unit</t>
  </si>
  <si>
    <t>Number of Streams</t>
  </si>
  <si>
    <t>Number of AVB Interface</t>
  </si>
  <si>
    <t>Number of Clock Sources</t>
  </si>
  <si>
    <t>Number of Memory Object</t>
  </si>
  <si>
    <t>Number of Clock Domain</t>
  </si>
  <si>
    <t>Number of Strings</t>
  </si>
  <si>
    <t>Number of Stream Port</t>
  </si>
  <si>
    <t>Number of Audio Cluster</t>
  </si>
  <si>
    <t>Number of Sampling Rate</t>
  </si>
  <si>
    <t>Number of Stream Format</t>
  </si>
  <si>
    <t>Normal Enumeration simulation (not using cached static model)</t>
  </si>
  <si>
    <t>Entity Configuration</t>
  </si>
  <si>
    <t>Count of command/reponse cycles</t>
  </si>
  <si>
    <t>Processing bytes per second</t>
  </si>
  <si>
    <t>Enumeration size</t>
  </si>
  <si>
    <t>Entity average processing time</t>
  </si>
  <si>
    <t>Enumeration time</t>
  </si>
  <si>
    <t>Light Enumeration simulation (using cached static model)</t>
  </si>
  <si>
    <t>Count of GET_NAME command/reponse cycles</t>
  </si>
  <si>
    <t>Count of other command/reponse cycles</t>
  </si>
  <si>
    <t>Proposal 1 simulation (using cached static model)</t>
  </si>
  <si>
    <t>Proposal 2 simulation (using cached static model)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</si>
</sst>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Verdana"/>
    </font>
    <font>
      <b/>
      <sz val="10.0"/>
      <color rgb="FF000000"/>
      <name val="Verdana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1" numFmtId="0" xfId="0" applyFont="1"/>
    <xf borderId="0" fillId="2" fontId="2" numFmtId="0" xfId="0" applyFill="1" applyFont="1"/>
    <xf borderId="0" fillId="2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0" numFmtId="1" xfId="0" applyFont="1" applyNumberFormat="1"/>
    <xf borderId="0" fillId="0" fontId="0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0.43"/>
    <col customWidth="1" min="2" max="2" width="20.86"/>
    <col customWidth="1" min="3" max="3" width="14.0"/>
    <col customWidth="1" min="4" max="5" width="10.71"/>
    <col customWidth="1" min="6" max="6" width="14.0"/>
    <col customWidth="1" min="7" max="8" width="10.71"/>
    <col customWidth="1" min="9" max="9" width="32.71"/>
    <col customWidth="1" min="10" max="26" width="10.71"/>
  </cols>
  <sheetData>
    <row r="1" ht="12.75" customHeight="1">
      <c r="A1" t="s">
        <v>0</v>
      </c>
      <c r="C1" t="s">
        <v>1</v>
      </c>
      <c r="D1" t="s">
        <v>2</v>
      </c>
      <c r="E1" t="s">
        <v>3</v>
      </c>
    </row>
    <row r="2" ht="12.75" customHeight="1">
      <c r="A2" t="s">
        <v>4</v>
      </c>
      <c r="C2">
        <v>38.0</v>
      </c>
    </row>
    <row r="3" ht="12.75" customHeight="1"/>
    <row r="4" ht="12.75" customHeight="1">
      <c r="A4" s="1" t="s">
        <v>5</v>
      </c>
    </row>
    <row r="5" ht="12.75" customHeight="1">
      <c r="A5" t="s">
        <v>6</v>
      </c>
      <c r="C5">
        <v>8.0</v>
      </c>
      <c r="E5">
        <f>MAX(60,$C$2+C5)</f>
        <v>60</v>
      </c>
    </row>
    <row r="6" ht="12.75" customHeight="1">
      <c r="A6" t="s">
        <v>7</v>
      </c>
      <c r="B6" t="s">
        <v>8</v>
      </c>
      <c r="C6">
        <v>316.0</v>
      </c>
      <c r="E6">
        <f>$C$2+C6</f>
        <v>354</v>
      </c>
    </row>
    <row r="7" ht="12.75" customHeight="1">
      <c r="A7" t="s">
        <v>7</v>
      </c>
      <c r="B7" t="s">
        <v>9</v>
      </c>
      <c r="C7">
        <v>78.0</v>
      </c>
      <c r="D7" s="2">
        <f>4*10</f>
        <v>40</v>
      </c>
      <c r="E7">
        <f>$C$2+C7+D7</f>
        <v>156</v>
      </c>
    </row>
    <row r="8" ht="12.75" customHeight="1">
      <c r="A8" t="s">
        <v>7</v>
      </c>
      <c r="B8" t="s">
        <v>10</v>
      </c>
      <c r="C8">
        <v>76.0</v>
      </c>
      <c r="E8">
        <f>$C$2+C8</f>
        <v>114</v>
      </c>
    </row>
    <row r="9" ht="12.75" customHeight="1">
      <c r="A9" t="s">
        <v>7</v>
      </c>
      <c r="B9" t="s">
        <v>11</v>
      </c>
      <c r="C9">
        <v>148.0</v>
      </c>
      <c r="D9" s="2">
        <v>4.0</v>
      </c>
      <c r="E9">
        <f t="shared" ref="E9:E10" si="1">$C$2+C9+D9*B56</f>
        <v>194</v>
      </c>
    </row>
    <row r="10" ht="12.75" customHeight="1">
      <c r="A10" t="s">
        <v>7</v>
      </c>
      <c r="B10" t="s">
        <v>12</v>
      </c>
      <c r="C10">
        <v>136.0</v>
      </c>
      <c r="D10" s="2">
        <v>8.0</v>
      </c>
      <c r="E10">
        <f t="shared" si="1"/>
        <v>254</v>
      </c>
    </row>
    <row r="11" ht="12.75" customHeight="1">
      <c r="A11" t="s">
        <v>7</v>
      </c>
      <c r="B11" t="s">
        <v>13</v>
      </c>
      <c r="C11">
        <v>102.0</v>
      </c>
      <c r="E11">
        <f t="shared" ref="E11:E13" si="2">$C$2+C11</f>
        <v>140</v>
      </c>
    </row>
    <row r="12" ht="12.75" customHeight="1">
      <c r="A12" t="s">
        <v>7</v>
      </c>
      <c r="B12" t="s">
        <v>14</v>
      </c>
      <c r="C12">
        <v>90.0</v>
      </c>
      <c r="E12">
        <f t="shared" si="2"/>
        <v>128</v>
      </c>
    </row>
    <row r="13" ht="12.75" customHeight="1">
      <c r="A13" t="s">
        <v>7</v>
      </c>
      <c r="B13" t="s">
        <v>15</v>
      </c>
      <c r="C13">
        <v>104.0</v>
      </c>
      <c r="E13">
        <f t="shared" si="2"/>
        <v>142</v>
      </c>
    </row>
    <row r="14" ht="12.75" customHeight="1">
      <c r="A14" t="s">
        <v>7</v>
      </c>
      <c r="B14" t="s">
        <v>16</v>
      </c>
      <c r="C14">
        <v>76.0</v>
      </c>
      <c r="D14" s="2">
        <v>2.0</v>
      </c>
      <c r="E14">
        <f>$C$2+C14+B50*D14</f>
        <v>116</v>
      </c>
    </row>
    <row r="15" ht="12.75" customHeight="1">
      <c r="A15" t="s">
        <v>7</v>
      </c>
      <c r="B15" t="s">
        <v>17</v>
      </c>
      <c r="C15">
        <v>456.0</v>
      </c>
      <c r="E15">
        <f t="shared" ref="E15:E17" si="3">$C$2+C15</f>
        <v>494</v>
      </c>
    </row>
    <row r="16" ht="12.75" customHeight="1">
      <c r="A16" t="s">
        <v>7</v>
      </c>
      <c r="B16" t="s">
        <v>18</v>
      </c>
      <c r="C16">
        <v>24.0</v>
      </c>
      <c r="E16">
        <f t="shared" si="3"/>
        <v>62</v>
      </c>
    </row>
    <row r="17" ht="12.75" customHeight="1">
      <c r="A17" t="s">
        <v>7</v>
      </c>
      <c r="B17" t="s">
        <v>19</v>
      </c>
      <c r="C17">
        <v>91.0</v>
      </c>
      <c r="E17">
        <f t="shared" si="3"/>
        <v>129</v>
      </c>
    </row>
    <row r="18" ht="12.75" customHeight="1"/>
    <row r="19" ht="12.75" customHeight="1">
      <c r="A19" s="1" t="s">
        <v>20</v>
      </c>
    </row>
    <row r="20" ht="12.75" customHeight="1">
      <c r="A20" t="s">
        <v>21</v>
      </c>
      <c r="C20">
        <v>8.0</v>
      </c>
      <c r="E20">
        <f t="shared" ref="E20:E29" si="4">MAX(60,$C$2+C20)</f>
        <v>60</v>
      </c>
    </row>
    <row r="21" ht="12.75" customHeight="1">
      <c r="A21" t="s">
        <v>22</v>
      </c>
      <c r="C21">
        <v>72.0</v>
      </c>
      <c r="E21">
        <f t="shared" si="4"/>
        <v>110</v>
      </c>
    </row>
    <row r="22" ht="12.75" customHeight="1">
      <c r="A22" t="s">
        <v>23</v>
      </c>
      <c r="C22">
        <v>8.0</v>
      </c>
      <c r="E22">
        <f t="shared" si="4"/>
        <v>60</v>
      </c>
    </row>
    <row r="23" ht="12.75" customHeight="1">
      <c r="A23" t="s">
        <v>24</v>
      </c>
      <c r="C23">
        <v>8.0</v>
      </c>
      <c r="E23">
        <f t="shared" si="4"/>
        <v>60</v>
      </c>
    </row>
    <row r="24" ht="12.75" customHeight="1">
      <c r="A24" t="s">
        <v>25</v>
      </c>
      <c r="C24">
        <v>4.0</v>
      </c>
      <c r="E24">
        <f t="shared" si="4"/>
        <v>60</v>
      </c>
    </row>
    <row r="25" ht="12.75" customHeight="1">
      <c r="A25" t="s">
        <v>26</v>
      </c>
      <c r="C25">
        <v>12.0</v>
      </c>
      <c r="E25">
        <f t="shared" si="4"/>
        <v>60</v>
      </c>
    </row>
    <row r="26" ht="12.75" customHeight="1">
      <c r="A26" t="s">
        <v>27</v>
      </c>
      <c r="C26">
        <v>4.0</v>
      </c>
      <c r="E26">
        <f t="shared" si="4"/>
        <v>60</v>
      </c>
    </row>
    <row r="27" ht="12.75" customHeight="1">
      <c r="A27" t="s">
        <v>28</v>
      </c>
      <c r="C27">
        <v>12.0</v>
      </c>
      <c r="E27">
        <f t="shared" si="4"/>
        <v>60</v>
      </c>
    </row>
    <row r="28" ht="12.75" customHeight="1">
      <c r="A28" t="s">
        <v>29</v>
      </c>
      <c r="C28">
        <v>4.0</v>
      </c>
      <c r="E28">
        <f t="shared" si="4"/>
        <v>60</v>
      </c>
    </row>
    <row r="29" ht="12.75" customHeight="1">
      <c r="A29" t="s">
        <v>30</v>
      </c>
      <c r="C29">
        <v>8.0</v>
      </c>
      <c r="E29">
        <f t="shared" si="4"/>
        <v>60</v>
      </c>
    </row>
    <row r="30" ht="12.75" customHeight="1"/>
    <row r="31" ht="12.75" customHeight="1">
      <c r="A31" s="1" t="s">
        <v>31</v>
      </c>
    </row>
    <row r="32" ht="12.75" customHeight="1">
      <c r="A32" t="s">
        <v>32</v>
      </c>
      <c r="C32">
        <v>8.0</v>
      </c>
      <c r="E32">
        <f t="shared" ref="E32:E39" si="5">MAX(60,$C$2+C32)</f>
        <v>60</v>
      </c>
    </row>
    <row r="33" ht="12.75" customHeight="1">
      <c r="A33" t="s">
        <v>33</v>
      </c>
      <c r="C33">
        <f>C21+C23</f>
        <v>80</v>
      </c>
      <c r="E33">
        <f t="shared" si="5"/>
        <v>118</v>
      </c>
    </row>
    <row r="34" ht="12.75" customHeight="1">
      <c r="A34" t="s">
        <v>34</v>
      </c>
      <c r="C34">
        <v>8.0</v>
      </c>
      <c r="E34">
        <f t="shared" si="5"/>
        <v>60</v>
      </c>
    </row>
    <row r="35" ht="12.75" customHeight="1">
      <c r="A35" t="s">
        <v>35</v>
      </c>
      <c r="C35">
        <f>C21+C25</f>
        <v>84</v>
      </c>
      <c r="E35">
        <f t="shared" si="5"/>
        <v>122</v>
      </c>
    </row>
    <row r="36" ht="12.75" customHeight="1">
      <c r="A36" t="s">
        <v>36</v>
      </c>
      <c r="C36">
        <v>8.0</v>
      </c>
      <c r="E36">
        <f t="shared" si="5"/>
        <v>60</v>
      </c>
    </row>
    <row r="37" ht="12.75" customHeight="1">
      <c r="A37" t="s">
        <v>37</v>
      </c>
      <c r="C37">
        <f>C21+C27</f>
        <v>84</v>
      </c>
      <c r="E37">
        <f t="shared" si="5"/>
        <v>122</v>
      </c>
    </row>
    <row r="38" ht="12.75" customHeight="1">
      <c r="A38" t="s">
        <v>38</v>
      </c>
      <c r="C38">
        <v>8.0</v>
      </c>
      <c r="E38">
        <f t="shared" si="5"/>
        <v>60</v>
      </c>
    </row>
    <row r="39" ht="12.75" customHeight="1">
      <c r="A39" t="s">
        <v>39</v>
      </c>
      <c r="C39">
        <f>C21+C29</f>
        <v>80</v>
      </c>
      <c r="E39">
        <f t="shared" si="5"/>
        <v>118</v>
      </c>
    </row>
    <row r="40" ht="12.75" customHeight="1"/>
    <row r="41" ht="12.75" customHeight="1">
      <c r="A41" s="1" t="s">
        <v>40</v>
      </c>
    </row>
    <row r="42" ht="12.75" customHeight="1">
      <c r="A42" t="s">
        <v>41</v>
      </c>
      <c r="C42">
        <f>2+3*(B47*2+B48*2+B49+B50+B51*2+B52*2+B55)</f>
        <v>155</v>
      </c>
      <c r="E42">
        <f>MAX(60,$C$2+C42)</f>
        <v>193</v>
      </c>
    </row>
    <row r="43" ht="12.75" customHeight="1">
      <c r="A43" t="s">
        <v>42</v>
      </c>
      <c r="C43">
        <f>2+C21+(C21+C23)*B47+(C21+C25)*B48+C21*B49+C21*B50+(C21+C27)*B51+C21*B55+(C21+C29)*B52</f>
        <v>2538</v>
      </c>
      <c r="E43">
        <f>F43+C2</f>
        <v>562</v>
      </c>
      <c r="F43">
        <v>524.0</v>
      </c>
    </row>
    <row r="44" ht="12.75" customHeight="1"/>
    <row r="45" ht="12.75" customHeight="1">
      <c r="A45" s="3" t="s">
        <v>43</v>
      </c>
      <c r="I45" s="3" t="s">
        <v>44</v>
      </c>
    </row>
    <row r="46" ht="12.75" customHeight="1">
      <c r="A46" t="s">
        <v>45</v>
      </c>
      <c r="B46" s="4">
        <v>1.0</v>
      </c>
      <c r="I46" t="s">
        <v>46</v>
      </c>
      <c r="J46" s="5">
        <v>1.0</v>
      </c>
    </row>
    <row r="47" ht="12.75" customHeight="1">
      <c r="A47" t="s">
        <v>47</v>
      </c>
      <c r="B47" s="4">
        <v>1.0</v>
      </c>
    </row>
    <row r="48" ht="12.75" customHeight="1">
      <c r="A48" t="s">
        <v>48</v>
      </c>
      <c r="B48" s="5">
        <v>16.0</v>
      </c>
    </row>
    <row r="49" ht="12.75" customHeight="1">
      <c r="A49" t="s">
        <v>49</v>
      </c>
      <c r="B49" s="5">
        <v>2.0</v>
      </c>
    </row>
    <row r="50" ht="12.75" customHeight="1">
      <c r="A50" t="s">
        <v>50</v>
      </c>
      <c r="B50" s="5">
        <v>1.0</v>
      </c>
    </row>
    <row r="51" ht="12.75" customHeight="1">
      <c r="A51" t="s">
        <v>51</v>
      </c>
      <c r="B51" s="4">
        <v>2.0</v>
      </c>
    </row>
    <row r="52" ht="12.75" customHeight="1">
      <c r="A52" t="s">
        <v>52</v>
      </c>
      <c r="B52" s="4">
        <v>1.0</v>
      </c>
    </row>
    <row r="53" ht="12.75" customHeight="1">
      <c r="A53" t="s">
        <v>53</v>
      </c>
      <c r="B53" s="4">
        <v>11.0</v>
      </c>
    </row>
    <row r="54" ht="12.75" customHeight="1">
      <c r="A54" t="s">
        <v>54</v>
      </c>
      <c r="B54" s="4">
        <v>2.0</v>
      </c>
    </row>
    <row r="55" ht="12.75" customHeight="1">
      <c r="A55" t="s">
        <v>55</v>
      </c>
      <c r="B55" s="4">
        <v>8.0</v>
      </c>
    </row>
    <row r="56" ht="12.75" customHeight="1">
      <c r="A56" t="s">
        <v>56</v>
      </c>
      <c r="B56" s="4">
        <v>2.0</v>
      </c>
    </row>
    <row r="57" ht="12.75" customHeight="1">
      <c r="A57" t="s">
        <v>57</v>
      </c>
      <c r="B57" s="4">
        <v>10.0</v>
      </c>
    </row>
    <row r="58" ht="12.75" customHeight="1"/>
    <row r="59" ht="12.75" customHeight="1"/>
    <row r="60" ht="12.75" customHeight="1">
      <c r="A60" s="1" t="s">
        <v>58</v>
      </c>
      <c r="I60" s="3" t="s">
        <v>59</v>
      </c>
    </row>
    <row r="61" ht="12.75" customHeight="1">
      <c r="A61" s="6" t="s">
        <v>60</v>
      </c>
      <c r="B61">
        <f>1+1+SUM(B46:B55)</f>
        <v>47</v>
      </c>
      <c r="I61" t="s">
        <v>61</v>
      </c>
      <c r="J61" s="5">
        <v>4000.0</v>
      </c>
    </row>
    <row r="62" ht="12.75" customHeight="1">
      <c r="A62" t="s">
        <v>62</v>
      </c>
      <c r="B62">
        <f>B61*E5+E6+E7+B46*E8+B47*E9+B48*E10+B49*E11+B50*E12+B51*E13+B52*E14+B53*E15+B54*E16+B55*E17</f>
        <v>15100</v>
      </c>
    </row>
    <row r="63" ht="12.75" customHeight="1">
      <c r="A63" t="s">
        <v>63</v>
      </c>
      <c r="B63">
        <f>B62/$J$61</f>
        <v>3.775</v>
      </c>
    </row>
    <row r="64" ht="12.75" customHeight="1">
      <c r="A64" t="s">
        <v>64</v>
      </c>
      <c r="B64" s="7">
        <f>B61*($J$46+B63)</f>
        <v>224.425</v>
      </c>
    </row>
    <row r="65" ht="12.75" customHeight="1"/>
    <row r="66" ht="12.75" customHeight="1">
      <c r="A66" s="1" t="s">
        <v>65</v>
      </c>
    </row>
    <row r="67" ht="12.75" customHeight="1">
      <c r="A67" s="6" t="s">
        <v>66</v>
      </c>
      <c r="B67">
        <f>1+B47+B48+B49+B52+B51+B55</f>
        <v>31</v>
      </c>
    </row>
    <row r="68" ht="12.75" customHeight="1">
      <c r="A68" s="6" t="s">
        <v>67</v>
      </c>
      <c r="B68">
        <f>1+B67+B47+B48+B51+B52</f>
        <v>52</v>
      </c>
      <c r="C68" s="8">
        <f>B68/$B$61</f>
        <v>1.106382979</v>
      </c>
    </row>
    <row r="69" ht="12.75" customHeight="1">
      <c r="A69" t="s">
        <v>62</v>
      </c>
      <c r="B69">
        <f>(E5+E6)+(E20+E21)*B67+(E22+E23)*B47+(E24+E25)*B48+(E26+E27)*B51+(E28+E29)*B52</f>
        <v>8084</v>
      </c>
      <c r="C69" s="8">
        <f>B69/$B$62</f>
        <v>0.5353642384</v>
      </c>
    </row>
    <row r="70" ht="12.75" customHeight="1">
      <c r="A70" t="s">
        <v>63</v>
      </c>
      <c r="B70">
        <f>B69/$J$61</f>
        <v>2.021</v>
      </c>
      <c r="C70" s="8"/>
    </row>
    <row r="71" ht="12.75" customHeight="1">
      <c r="A71" t="s">
        <v>64</v>
      </c>
      <c r="B71" s="7">
        <f>B68*($J$46+B70)</f>
        <v>157.092</v>
      </c>
      <c r="C71" s="8">
        <f>B71/$B$64</f>
        <v>0.6999754929</v>
      </c>
    </row>
    <row r="72" ht="12.75" customHeight="1"/>
    <row r="73" ht="12.75" customHeight="1">
      <c r="A73" s="1" t="s">
        <v>68</v>
      </c>
    </row>
    <row r="74" ht="12.75" customHeight="1">
      <c r="A74" s="6" t="s">
        <v>60</v>
      </c>
      <c r="B74">
        <f>1+1+B47+B48+B49+B50+B51+B55+B52</f>
        <v>33</v>
      </c>
      <c r="C74" s="8">
        <f>B74/$B$61</f>
        <v>0.7021276596</v>
      </c>
    </row>
    <row r="75" ht="12.75" customHeight="1">
      <c r="A75" t="s">
        <v>62</v>
      </c>
      <c r="B75">
        <f>(E5+E6)+(E20+E21)+(E32+E33)*B47+(E34+E35)*B48+(E20+E21)*B49+(E20+E21)*B50+(E36+E37)*B51+(E20+E21)*B55+(E38+E39)*B52</f>
        <v>6086</v>
      </c>
      <c r="C75" s="8">
        <f>B75/$B$62</f>
        <v>0.4030463576</v>
      </c>
    </row>
    <row r="76" ht="12.75" customHeight="1">
      <c r="A76" t="s">
        <v>63</v>
      </c>
      <c r="B76">
        <f>B75/$J$61</f>
        <v>1.5215</v>
      </c>
      <c r="C76" s="8"/>
    </row>
    <row r="77" ht="12.75" customHeight="1">
      <c r="A77" t="s">
        <v>64</v>
      </c>
      <c r="B77" s="7">
        <f>B74*($J$46+B76)</f>
        <v>83.2095</v>
      </c>
      <c r="C77" s="8">
        <f>B77/$B$64</f>
        <v>0.370767517</v>
      </c>
    </row>
    <row r="78" ht="12.75" customHeight="1"/>
    <row r="79" ht="12.75" customHeight="1">
      <c r="A79" s="1" t="s">
        <v>69</v>
      </c>
    </row>
    <row r="80" ht="12.75" customHeight="1">
      <c r="A80" s="6" t="s">
        <v>60</v>
      </c>
      <c r="B80">
        <f>CEILING(C43/F43,1)</f>
        <v>5</v>
      </c>
      <c r="C80" s="8">
        <f>B80/$B$61</f>
        <v>0.1063829787</v>
      </c>
    </row>
    <row r="81" ht="12.75" customHeight="1">
      <c r="A81" t="s">
        <v>62</v>
      </c>
      <c r="B81">
        <f>(E42+E43)*B80</f>
        <v>3775</v>
      </c>
      <c r="C81" s="8">
        <f>B81/$B$62</f>
        <v>0.25</v>
      </c>
    </row>
    <row r="82" ht="12.75" customHeight="1">
      <c r="A82" t="s">
        <v>63</v>
      </c>
      <c r="B82">
        <f>B81/$J$61</f>
        <v>0.94375</v>
      </c>
      <c r="C82" s="8"/>
    </row>
    <row r="83" ht="12.75" customHeight="1">
      <c r="A83" t="s">
        <v>64</v>
      </c>
      <c r="B83" s="7">
        <f>B80*($J$46+B82)</f>
        <v>9.71875</v>
      </c>
      <c r="C83" s="8">
        <f>B83/$B$64</f>
        <v>0.04330511307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2"/>
  <legacyDrawing r:id="rId3"/>
</worksheet>
</file>